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5.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harts/chart11.xml" ContentType="application/vnd.openxmlformats-officedocument.drawingml.chart+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dell\"/>
    </mc:Choice>
  </mc:AlternateContent>
  <xr:revisionPtr revIDLastSave="0" documentId="8_{0652DF19-F0B9-4EB1-9CC7-33617FCEEC04}" xr6:coauthVersionLast="47" xr6:coauthVersionMax="47" xr10:uidLastSave="{00000000-0000-0000-0000-000000000000}"/>
  <bookViews>
    <workbookView xWindow="-120" yWindow="-120" windowWidth="29040" windowHeight="15720" xr2:uid="{3B1B2860-DF1A-49DC-BD32-B26F163AC00D}"/>
  </bookViews>
  <sheets>
    <sheet name="Capacity Study (Blank)" sheetId="26" r:id="rId1"/>
    <sheet name="Capacity Study (Example)" sheetId="25" r:id="rId2"/>
    <sheet name="Capacity Study (Exp 2)" sheetId="28" r:id="rId3"/>
    <sheet name="Allocation (Blank)" sheetId="27" r:id="rId4"/>
    <sheet name="Allocation (Example)" sheetId="9" r:id="rId5"/>
    <sheet name="Calculations" sheetId="12" r:id="rId6"/>
    <sheet name="HVPT audit sheet Blank" sheetId="21" state="hidden" r:id="rId7"/>
    <sheet name="HVPT audit example" sheetId="22" state="hidden" r:id="rId8"/>
    <sheet name="Capacity Study (Ex)" sheetId="23" state="hidden" r:id="rId9"/>
    <sheet name="Allocation (Ops)" sheetId="10" r:id="rId10"/>
    <sheet name="Allocation Items" sheetId="11" r:id="rId11"/>
    <sheet name="Condition Reference" sheetId="1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a">#N/A</definedName>
    <definedName name="__123Graph_A" localSheetId="2" hidden="1">[1]DAILYPACE!#REF!</definedName>
    <definedName name="__123Graph_A" hidden="1">[1]DAILYPACE!#REF!</definedName>
    <definedName name="__123Graph_X" localSheetId="2" hidden="1">[1]DAILYPACE!#REF!</definedName>
    <definedName name="__123Graph_X" hidden="1">[1]DAILYPACE!#REF!</definedName>
    <definedName name="_10__123Graph_A_93" localSheetId="2" hidden="1">[1]DAILYPACE!#REF!</definedName>
    <definedName name="_10__123Graph_A_93" hidden="1">[1]DAILYPACE!#REF!</definedName>
    <definedName name="_12__123Graph_X_93" localSheetId="2" hidden="1">[1]DAILYPACE!#REF!</definedName>
    <definedName name="_12__123Graph_X_93" hidden="1">[1]DAILYPACE!#REF!</definedName>
    <definedName name="_15__123Graph_X_92" localSheetId="2" hidden="1">[1]DAILYPACE!#REF!</definedName>
    <definedName name="_15__123Graph_X_92" hidden="1">[1]DAILYPACE!#REF!</definedName>
    <definedName name="_15_0_S" hidden="1">[2]AT構成!#REF!</definedName>
    <definedName name="_16__123Graph_A_93" hidden="1">[1]DAILYPACE!#REF!</definedName>
    <definedName name="_20__123Graph_X_93" hidden="1">[1]DAILYPACE!#REF!</definedName>
    <definedName name="_24__123Graph_X_92" hidden="1">[1]DAILYPACE!#REF!</definedName>
    <definedName name="_25_0_S" hidden="1">[2]AT構成!#REF!</definedName>
    <definedName name="_3__123Graph_A_92" hidden="1">[1]DAILYPACE!#REF!</definedName>
    <definedName name="_32__123Graph_X_93" hidden="1">[1]DAILYPACE!#REF!</definedName>
    <definedName name="_40_0_S" hidden="1">[2]AT構成!#REF!</definedName>
    <definedName name="_5__123Graph_A_92" hidden="1">[1]DAILYPACE!#REF!</definedName>
    <definedName name="_6__123Graph_A_93" hidden="1">[1]DAILYPACE!#REF!</definedName>
    <definedName name="_8__123Graph_A_92" hidden="1">[1]DAILYPACE!#REF!</definedName>
    <definedName name="_9__123Graph_X_92" hidden="1">[1]DAILYPACE!#REF!</definedName>
    <definedName name="_Dist_Bin" hidden="1">[3]A!#REF!</definedName>
    <definedName name="_Dist_Values" hidden="1">[3]A!#REF!</definedName>
    <definedName name="_Fill" hidden="1">[3]A!#REF!</definedName>
    <definedName name="_Key1" hidden="1">[3]A!#REF!</definedName>
    <definedName name="_Key2" hidden="1">[3]A!#REF!</definedName>
    <definedName name="_Order1" hidden="1">255</definedName>
    <definedName name="_Order2" hidden="1">255</definedName>
    <definedName name="_R">#REF!</definedName>
    <definedName name="_Sort" hidden="1">[3]A!#REF!</definedName>
    <definedName name="_Table1_In1" hidden="1">[3]A!#REF!</definedName>
    <definedName name="_Table1_Out" hidden="1">[3]A!#REF!</definedName>
    <definedName name="AAA">[4]単価マスタ!$A$1:$B$65536</definedName>
    <definedName name="agenda" localSheetId="2" hidden="1">{#N/A,#N/A,FALSE,"Ind. YTD";#N/A,#N/A,FALSE,"SHARE";#N/A,#N/A,FALSE,"PASS. SHARE";#N/A,#N/A,FALSE,"COMM. SHARE"}</definedName>
    <definedName name="agenda" hidden="1">{#N/A,#N/A,FALSE,"Ind. YTD";#N/A,#N/A,FALSE,"SHARE";#N/A,#N/A,FALSE,"PASS. SHARE";#N/A,#N/A,FALSE,"COMM. SHARE"}</definedName>
    <definedName name="BUYERS">[5]BUYERS!$A:$IV</definedName>
    <definedName name="_xlnm.Criteria">[3]A!#REF!</definedName>
    <definedName name="_xlnm.Database">[3]A!#REF!</definedName>
    <definedName name="Datarecv01_CAN" localSheetId="3">[6]!Datarecv01_CAN</definedName>
    <definedName name="Datarecv01_CAN" localSheetId="0">[6]!Datarecv01_CAN</definedName>
    <definedName name="Datarecv01_CAN" localSheetId="8">[6]!Datarecv01_CAN</definedName>
    <definedName name="Datarecv01_CAN" localSheetId="1">[6]!Datarecv01_CAN</definedName>
    <definedName name="Datarecv01_CAN" localSheetId="2">[6]!Datarecv01_CAN</definedName>
    <definedName name="Datarecv01_CAN">[6]!Datarecv01_CAN</definedName>
    <definedName name="Datarecv01_OK" localSheetId="3">[6]!Datarecv01_OK</definedName>
    <definedName name="Datarecv01_OK" localSheetId="0">[6]!Datarecv01_OK</definedName>
    <definedName name="Datarecv01_OK" localSheetId="8">[6]!Datarecv01_OK</definedName>
    <definedName name="Datarecv01_OK" localSheetId="1">[6]!Datarecv01_OK</definedName>
    <definedName name="Datarecv01_OK" localSheetId="2">[6]!Datarecv01_OK</definedName>
    <definedName name="Datarecv01_OK">[6]!Datarecv01_OK</definedName>
    <definedName name="Datarecv02_Macro" localSheetId="3">[6]!Datarecv02_Macro</definedName>
    <definedName name="Datarecv02_Macro" localSheetId="0">[6]!Datarecv02_Macro</definedName>
    <definedName name="Datarecv02_Macro" localSheetId="8">[6]!Datarecv02_Macro</definedName>
    <definedName name="Datarecv02_Macro" localSheetId="1">[6]!Datarecv02_Macro</definedName>
    <definedName name="Datarecv02_Macro" localSheetId="2">[6]!Datarecv02_Macro</definedName>
    <definedName name="Datarecv02_Macro">[6]!Datarecv02_Macro</definedName>
    <definedName name="ＤＦＧ" localSheetId="2">'Capacity Study (Exp 2)'!ＤＦＧ</definedName>
    <definedName name="ＤＦＧ">[0]!ＤＦＧ</definedName>
    <definedName name="_xlnm.Extract" localSheetId="2">[3]A!#REF!</definedName>
    <definedName name="_xlnm.Extract">[3]A!#REF!</definedName>
    <definedName name="LOC_INF_XXXXXXX">#N/A</definedName>
    <definedName name="Module1.記入1" localSheetId="3">[7]!Module1.記入1</definedName>
    <definedName name="Module1.記入1" localSheetId="0">[7]!Module1.記入1</definedName>
    <definedName name="Module1.記入1" localSheetId="8">[7]!Module1.記入1</definedName>
    <definedName name="Module1.記入1" localSheetId="1">[7]!Module1.記入1</definedName>
    <definedName name="Module1.記入1" localSheetId="2">[7]!Module1.記入1</definedName>
    <definedName name="Module1.記入1">[7]!Module1.記入1</definedName>
    <definedName name="Module1.記入2" localSheetId="3">[7]!Module1.記入2</definedName>
    <definedName name="Module1.記入2" localSheetId="0">[7]!Module1.記入2</definedName>
    <definedName name="Module1.記入2" localSheetId="8">[7]!Module1.記入2</definedName>
    <definedName name="Module1.記入2" localSheetId="1">[7]!Module1.記入2</definedName>
    <definedName name="Module1.記入2" localSheetId="2">[7]!Module1.記入2</definedName>
    <definedName name="Module1.記入2">[7]!Module1.記入2</definedName>
    <definedName name="Module1.記入3" localSheetId="3">[7]!Module1.記入3</definedName>
    <definedName name="Module1.記入3" localSheetId="0">[7]!Module1.記入3</definedName>
    <definedName name="Module1.記入3" localSheetId="8">[7]!Module1.記入3</definedName>
    <definedName name="Module1.記入3" localSheetId="1">[7]!Module1.記入3</definedName>
    <definedName name="Module1.記入3" localSheetId="2">[7]!Module1.記入3</definedName>
    <definedName name="Module1.記入3">[7]!Module1.記入3</definedName>
    <definedName name="Module1.記入4" localSheetId="3">[7]!Module1.記入4</definedName>
    <definedName name="Module1.記入4" localSheetId="0">[7]!Module1.記入4</definedName>
    <definedName name="Module1.記入4" localSheetId="8">[7]!Module1.記入4</definedName>
    <definedName name="Module1.記入4" localSheetId="1">[7]!Module1.記入4</definedName>
    <definedName name="Module1.記入4" localSheetId="2">[7]!Module1.記入4</definedName>
    <definedName name="Module1.記入4">[7]!Module1.記入4</definedName>
    <definedName name="Module1.記入5" localSheetId="3">[7]!Module1.記入5</definedName>
    <definedName name="Module1.記入5" localSheetId="0">[7]!Module1.記入5</definedName>
    <definedName name="Module1.記入5" localSheetId="8">[7]!Module1.記入5</definedName>
    <definedName name="Module1.記入5" localSheetId="1">[7]!Module1.記入5</definedName>
    <definedName name="Module1.記入5" localSheetId="2">[7]!Module1.記入5</definedName>
    <definedName name="Module1.記入5">[7]!Module1.記入5</definedName>
    <definedName name="Module1.記入6" localSheetId="3">[7]!Module1.記入6</definedName>
    <definedName name="Module1.記入6" localSheetId="0">[7]!Module1.記入6</definedName>
    <definedName name="Module1.記入6" localSheetId="8">[7]!Module1.記入6</definedName>
    <definedName name="Module1.記入6" localSheetId="1">[7]!Module1.記入6</definedName>
    <definedName name="Module1.記入6" localSheetId="2">[7]!Module1.記入6</definedName>
    <definedName name="Module1.記入6">[7]!Module1.記入6</definedName>
    <definedName name="N情報機種別">#REF!</definedName>
    <definedName name="OPTION_1">#REF!</definedName>
    <definedName name="OPTION_2">#REF!</definedName>
    <definedName name="OPTION_3">#REF!</definedName>
    <definedName name="OPTION_4">#REF!</definedName>
    <definedName name="options" localSheetId="2" hidden="1">{#N/A,#N/A,FALSE,"Ind. YTD";#N/A,#N/A,FALSE,"SHARE";#N/A,#N/A,FALSE,"PASS. SHARE";#N/A,#N/A,FALSE,"COMM. SHARE"}</definedName>
    <definedName name="options" hidden="1">{#N/A,#N/A,FALSE,"Ind. YTD";#N/A,#N/A,FALSE,"SHARE";#N/A,#N/A,FALSE,"PASS. SHARE";#N/A,#N/A,FALSE,"COMM. SHARE"}</definedName>
    <definedName name="PARTS">[8]Parts!$A:$IV</definedName>
    <definedName name="_xlnm.Print_Area" localSheetId="3">'Allocation (Blank)'!$A$1:$O$80</definedName>
    <definedName name="_xlnm.Print_Area" localSheetId="4">'Allocation (Example)'!$A$1:$O$80</definedName>
    <definedName name="_xlnm.Print_Area" localSheetId="9">'Allocation (Ops)'!$A$1:$O$83</definedName>
    <definedName name="_xlnm.Print_Area" localSheetId="0">'Capacity Study (Blank)'!$A$1:$R$97</definedName>
    <definedName name="_xlnm.Print_Area" localSheetId="8">'Capacity Study (Ex)'!$A$1:$L$38</definedName>
    <definedName name="_xlnm.Print_Area" localSheetId="1">'Capacity Study (Example)'!$A$1:$R$97</definedName>
    <definedName name="_xlnm.Print_Area" localSheetId="2">'Capacity Study (Exp 2)'!$A$1:$R$97</definedName>
    <definedName name="_xlnm.Print_Area" localSheetId="7">'HVPT audit example'!$A$1:$R$77</definedName>
    <definedName name="_xlnm.Print_Area" localSheetId="6">'HVPT audit sheet Blank'!$A$1:$R$77</definedName>
    <definedName name="prtD2" localSheetId="2">#REF!</definedName>
    <definedName name="prtD2">#REF!</definedName>
    <definedName name="prtD9" localSheetId="2">#REF!</definedName>
    <definedName name="prtD9">#REF!</definedName>
    <definedName name="SEGMENTS">[9]B!$A$1:$S$95</definedName>
    <definedName name="Select01_CAN" localSheetId="3">[10]!Select01_CAN</definedName>
    <definedName name="Select01_CAN" localSheetId="0">[10]!Select01_CAN</definedName>
    <definedName name="Select01_CAN" localSheetId="8">[10]!Select01_CAN</definedName>
    <definedName name="Select01_CAN" localSheetId="1">[10]!Select01_CAN</definedName>
    <definedName name="Select01_CAN" localSheetId="2">[10]!Select01_CAN</definedName>
    <definedName name="Select01_CAN">[10]!Select01_CAN</definedName>
    <definedName name="Select01_OK" localSheetId="3">[10]!Select01_OK</definedName>
    <definedName name="Select01_OK" localSheetId="0">[10]!Select01_OK</definedName>
    <definedName name="Select01_OK" localSheetId="8">[10]!Select01_OK</definedName>
    <definedName name="Select01_OK" localSheetId="1">[10]!Select01_OK</definedName>
    <definedName name="Select01_OK" localSheetId="2">[10]!Select01_OK</definedName>
    <definedName name="Select01_OK">[10]!Select01_OK</definedName>
    <definedName name="Select02_Macro" localSheetId="3">[10]!Select02_Macro</definedName>
    <definedName name="Select02_Macro" localSheetId="0">[10]!Select02_Macro</definedName>
    <definedName name="Select02_Macro" localSheetId="8">[10]!Select02_Macro</definedName>
    <definedName name="Select02_Macro" localSheetId="1">[10]!Select02_Macro</definedName>
    <definedName name="Select02_Macro" localSheetId="2">[10]!Select02_Macro</definedName>
    <definedName name="Select02_Macro">[10]!Select02_Macro</definedName>
    <definedName name="status">[5]Status!$A:$IV</definedName>
    <definedName name="T" localSheetId="2">'Capacity Study (Exp 2)'!T</definedName>
    <definedName name="T">[0]!T</definedName>
    <definedName name="TABLE">'[11]INPUT DATA'!$A$7:$G$91</definedName>
    <definedName name="Timing_Schedule" localSheetId="2">#REF!</definedName>
    <definedName name="Timing_Schedule">#REF!</definedName>
    <definedName name="TMC向単品販売目標へ" localSheetId="3">[12]!TMC向単品販売目標へ</definedName>
    <definedName name="TMC向単品販売目標へ" localSheetId="0">[12]!TMC向単品販売目標へ</definedName>
    <definedName name="TMC向単品販売目標へ" localSheetId="8">[12]!TMC向単品販売目標へ</definedName>
    <definedName name="TMC向単品販売目標へ" localSheetId="1">[12]!TMC向単品販売目標へ</definedName>
    <definedName name="TMC向単品販売目標へ" localSheetId="2">[12]!TMC向単品販売目標へ</definedName>
    <definedName name="TMC向単品販売目標へ">[12]!TMC向単品販売目標へ</definedName>
    <definedName name="wrn.Sixpack." localSheetId="2" hidden="1">{#N/A,#N/A,FALSE,"Ind. YTD";#N/A,#N/A,FALSE,"SHARE";#N/A,#N/A,FALSE,"PASS. SHARE";#N/A,#N/A,FALSE,"COMM. SHARE"}</definedName>
    <definedName name="wrn.Sixpack." hidden="1">{#N/A,#N/A,FALSE,"Ind. YTD";#N/A,#N/A,FALSE,"SHARE";#N/A,#N/A,FALSE,"PASS. SHARE";#N/A,#N/A,FALSE,"COMM. SHARE"}</definedName>
    <definedName name="xScore">[13]Sheet1!$A$2:$A$5</definedName>
    <definedName name="ああ" localSheetId="2">'Capacity Study (Exp 2)'!ああ</definedName>
    <definedName name="ああ">[0]!ああ</definedName>
    <definedName name="あああ" localSheetId="2">'Capacity Study (Exp 2)'!あああ</definedName>
    <definedName name="あああ">[0]!あああ</definedName>
    <definedName name="アルミ1" localSheetId="3">[14]!アルミ1</definedName>
    <definedName name="アルミ1" localSheetId="0">[14]!アルミ1</definedName>
    <definedName name="アルミ1" localSheetId="8">[14]!アルミ1</definedName>
    <definedName name="アルミ1" localSheetId="1">[14]!アルミ1</definedName>
    <definedName name="アルミ1" localSheetId="2">[14]!アルミ1</definedName>
    <definedName name="アルミ1">[14]!アルミ1</definedName>
    <definedName name="コンバータ1" localSheetId="3">[14]!コンバータ1</definedName>
    <definedName name="コンバータ1" localSheetId="0">[14]!コンバータ1</definedName>
    <definedName name="コンバータ1" localSheetId="8">[14]!コンバータ1</definedName>
    <definedName name="コンバータ1" localSheetId="1">[14]!コンバータ1</definedName>
    <definedName name="コンバータ1" localSheetId="2">[14]!コンバータ1</definedName>
    <definedName name="コンバータ1">[14]!コンバータ1</definedName>
    <definedName name="せ" localSheetId="2">'Capacity Study (Exp 2)'!せ</definedName>
    <definedName name="せ">[0]!せ</definedName>
    <definedName name="せだ" localSheetId="2">'Capacity Study (Exp 2)'!せだ</definedName>
    <definedName name="せだ">[0]!せだ</definedName>
    <definedName name="トヨタ車種別差異" localSheetId="2">'Capacity Study (Exp 2)'!トヨタ車種別差異</definedName>
    <definedName name="トヨタ車種別差異">[0]!トヨタ車種別差異</definedName>
    <definedName name="プレス1" localSheetId="3">[14]!プレス1</definedName>
    <definedName name="プレス1" localSheetId="0">[14]!プレス1</definedName>
    <definedName name="プレス1" localSheetId="8">[14]!プレス1</definedName>
    <definedName name="プレス1" localSheetId="1">[14]!プレス1</definedName>
    <definedName name="プレス1" localSheetId="2">[14]!プレス1</definedName>
    <definedName name="プレス1">[14]!プレス1</definedName>
    <definedName name="仕入先">[15]仕入先!$A$1:$B$65536</definedName>
    <definedName name="印刷">'[16]99･00'!$D$4:$AF$85,'[16]99･00'!$D$88:$AF$161,'[16]99･00'!$D$165:$AF$233,'[16]99･00'!$D$236:$AF$257</definedName>
    <definedName name="印刷範囲" localSheetId="2">#REF!</definedName>
    <definedName name="印刷範囲">#REF!</definedName>
    <definedName name="大日程" localSheetId="2" hidden="1">{#N/A,#N/A,FALSE,"Ind. YTD";#N/A,#N/A,FALSE,"SHARE";#N/A,#N/A,FALSE,"PASS. SHARE";#N/A,#N/A,FALSE,"COMM. SHARE"}</definedName>
    <definedName name="大日程" hidden="1">{#N/A,#N/A,FALSE,"Ind. YTD";#N/A,#N/A,FALSE,"SHARE";#N/A,#N/A,FALSE,"PASS. SHARE";#N/A,#N/A,FALSE,"COMM. SHARE"}</definedName>
    <definedName name="完検1" localSheetId="3">[14]!完検1</definedName>
    <definedName name="完検1" localSheetId="0">[14]!完検1</definedName>
    <definedName name="完検1" localSheetId="8">[14]!完検1</definedName>
    <definedName name="完検1" localSheetId="1">[14]!完検1</definedName>
    <definedName name="完検1" localSheetId="2">[14]!完検1</definedName>
    <definedName name="完検1">[14]!完検1</definedName>
    <definedName name="層別" localSheetId="2">'Capacity Study (Exp 2)'!層別</definedName>
    <definedName name="層別">[0]!層別</definedName>
    <definedName name="差異グラフ" localSheetId="2">'Capacity Study (Exp 2)'!差異グラフ</definedName>
    <definedName name="差異グラフ">[0]!差異グラフ</definedName>
    <definedName name="市場別販売目標へ" localSheetId="3">[12]!市場別販売目標へ</definedName>
    <definedName name="市場別販売目標へ" localSheetId="0">[12]!市場別販売目標へ</definedName>
    <definedName name="市場別販売目標へ" localSheetId="8">[12]!市場別販売目標へ</definedName>
    <definedName name="市場別販売目標へ" localSheetId="1">[12]!市場別販売目標へ</definedName>
    <definedName name="市場別販売目標へ" localSheetId="2">[12]!市場別販売目標へ</definedName>
    <definedName name="市場別販売目標へ">[12]!市場別販売目標へ</definedName>
    <definedName name="機種別販売目標へ" localSheetId="3">[12]!機種別販売目標へ</definedName>
    <definedName name="機種別販売目標へ" localSheetId="0">[12]!機種別販売目標へ</definedName>
    <definedName name="機種別販売目標へ" localSheetId="8">[12]!機種別販売目標へ</definedName>
    <definedName name="機種別販売目標へ" localSheetId="1">[12]!機種別販売目標へ</definedName>
    <definedName name="機種別販売目標へ" localSheetId="2">[12]!機種別販売目標へ</definedName>
    <definedName name="機種別販売目標へ">[12]!機種別販売目標へ</definedName>
    <definedName name="済" localSheetId="3">[17]!済</definedName>
    <definedName name="済" localSheetId="0">[17]!済</definedName>
    <definedName name="済" localSheetId="8">[17]!済</definedName>
    <definedName name="済" localSheetId="1">[17]!済</definedName>
    <definedName name="済" localSheetId="2">[17]!済</definedName>
    <definedName name="済">[17]!済</definedName>
    <definedName name="発注完了" localSheetId="3">[17]!発注完了</definedName>
    <definedName name="発注完了" localSheetId="0">[17]!発注完了</definedName>
    <definedName name="発注完了" localSheetId="8">[17]!発注完了</definedName>
    <definedName name="発注完了" localSheetId="1">[17]!発注完了</definedName>
    <definedName name="発注完了" localSheetId="2">[17]!発注完了</definedName>
    <definedName name="発注完了">[17]!発注完了</definedName>
    <definedName name="目次" localSheetId="2">'Capacity Study (Exp 2)'!目次</definedName>
    <definedName name="目次">[0]!目次</definedName>
    <definedName name="目次へ" localSheetId="3">[12]!目次へ</definedName>
    <definedName name="目次へ" localSheetId="0">[12]!目次へ</definedName>
    <definedName name="目次へ" localSheetId="8">[12]!目次へ</definedName>
    <definedName name="目次へ" localSheetId="1">[12]!目次へ</definedName>
    <definedName name="目次へ" localSheetId="2">[12]!目次へ</definedName>
    <definedName name="目次へ">[12]!目次へ</definedName>
    <definedName name="稟議申請設備一覧表" localSheetId="2">'Capacity Study (Exp 2)'!稟議申請設備一覧表</definedName>
    <definedName name="稟議申請設備一覧表">[0]!稟議申請設備一覧表</definedName>
    <definedName name="累計見直し_機種別" localSheetId="2">'Capacity Study (Exp 2)'!累計見直し_機種別</definedName>
    <definedName name="累計見直し_機種別">[0]!累計見直し_機種別</definedName>
    <definedName name="累計見直し_車種別_機種別_トヨタ" localSheetId="2">'Capacity Study (Exp 2)'!累計見直し_車種別_機種別_トヨタ</definedName>
    <definedName name="累計見直し_車種別_機種別_トヨタ">[0]!累計見直し_車種別_機種別_トヨタ</definedName>
    <definedName name="累計見直し_顧客別_機種別" localSheetId="2">'Capacity Study (Exp 2)'!累計見直し_顧客別_機種別</definedName>
    <definedName name="累計見直し_顧客別_機種別">[0]!累計見直し_顧客別_機種別</definedName>
    <definedName name="組立1" localSheetId="3">[14]!組立1</definedName>
    <definedName name="組立1" localSheetId="0">[14]!組立1</definedName>
    <definedName name="組立1" localSheetId="8">[14]!組立1</definedName>
    <definedName name="組立1" localSheetId="1">[14]!組立1</definedName>
    <definedName name="組立1" localSheetId="2">[14]!組立1</definedName>
    <definedName name="組立1">[14]!組立1</definedName>
    <definedName name="計画と実績1から6月" localSheetId="2">#REF!,#REF!</definedName>
    <definedName name="計画と実績1から6月">#REF!,#REF!</definedName>
    <definedName name="計画と実績7から12月" localSheetId="2">#REF!,#REF!</definedName>
    <definedName name="計画と実績7から12月">#REF!,#REF!</definedName>
    <definedName name="記入1" localSheetId="3">[18]!記入1</definedName>
    <definedName name="記入1" localSheetId="0">[18]!記入1</definedName>
    <definedName name="記入1" localSheetId="8">[18]!記入1</definedName>
    <definedName name="記入1" localSheetId="1">[18]!記入1</definedName>
    <definedName name="記入1" localSheetId="2">[18]!記入1</definedName>
    <definedName name="記入1">[18]!記入1</definedName>
    <definedName name="記入2" localSheetId="3">[18]!記入2</definedName>
    <definedName name="記入2" localSheetId="0">[18]!記入2</definedName>
    <definedName name="記入2" localSheetId="8">[18]!記入2</definedName>
    <definedName name="記入2" localSheetId="1">[18]!記入2</definedName>
    <definedName name="記入2" localSheetId="2">[18]!記入2</definedName>
    <definedName name="記入2">[18]!記入2</definedName>
    <definedName name="記入3" localSheetId="3">[18]!記入3</definedName>
    <definedName name="記入3" localSheetId="0">[18]!記入3</definedName>
    <definedName name="記入3" localSheetId="8">[18]!記入3</definedName>
    <definedName name="記入3" localSheetId="1">[18]!記入3</definedName>
    <definedName name="記入3" localSheetId="2">[18]!記入3</definedName>
    <definedName name="記入3">[18]!記入3</definedName>
    <definedName name="記入4" localSheetId="3">[18]!記入4</definedName>
    <definedName name="記入4" localSheetId="0">[18]!記入4</definedName>
    <definedName name="記入4" localSheetId="8">[18]!記入4</definedName>
    <definedName name="記入4" localSheetId="1">[18]!記入4</definedName>
    <definedName name="記入4" localSheetId="2">[18]!記入4</definedName>
    <definedName name="記入4">[18]!記入4</definedName>
    <definedName name="記入5" localSheetId="3">[18]!記入5</definedName>
    <definedName name="記入5" localSheetId="0">[18]!記入5</definedName>
    <definedName name="記入5" localSheetId="8">[18]!記入5</definedName>
    <definedName name="記入5" localSheetId="1">[18]!記入5</definedName>
    <definedName name="記入5" localSheetId="2">[18]!記入5</definedName>
    <definedName name="記入5">[18]!記入5</definedName>
    <definedName name="記入6" localSheetId="3">[18]!記入6</definedName>
    <definedName name="記入6" localSheetId="0">[18]!記入6</definedName>
    <definedName name="記入6" localSheetId="8">[18]!記入6</definedName>
    <definedName name="記入6" localSheetId="1">[18]!記入6</definedName>
    <definedName name="記入6" localSheetId="2">[18]!記入6</definedName>
    <definedName name="記入6">[18]!記入6</definedName>
    <definedName name="設備一覧表" localSheetId="2">'Capacity Study (Exp 2)'!設備一覧表</definedName>
    <definedName name="設備一覧表">[0]!設備一覧表</definedName>
    <definedName name="設備申請" localSheetId="2">'Capacity Study (Exp 2)'!設備申請</definedName>
    <definedName name="設備申請">[0]!設備申請</definedName>
    <definedName name="顧客別差異" localSheetId="2">'Capacity Study (Exp 2)'!顧客別差異</definedName>
    <definedName name="顧客別差異">[0]!顧客別差異</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 i="28" l="1"/>
  <c r="E123" i="28" s="1"/>
  <c r="Q119" i="28"/>
  <c r="P119" i="28"/>
  <c r="O119" i="28"/>
  <c r="N119" i="28"/>
  <c r="M119" i="28"/>
  <c r="L119" i="28"/>
  <c r="K119" i="28"/>
  <c r="J119" i="28"/>
  <c r="I119" i="28"/>
  <c r="H119" i="28"/>
  <c r="G119" i="28"/>
  <c r="E119" i="28"/>
  <c r="Q114" i="28"/>
  <c r="Q115" i="28" s="1"/>
  <c r="Q116" i="28" s="1"/>
  <c r="P114" i="28"/>
  <c r="P115" i="28" s="1"/>
  <c r="P116" i="28" s="1"/>
  <c r="O114" i="28"/>
  <c r="O115" i="28" s="1"/>
  <c r="O116" i="28" s="1"/>
  <c r="N114" i="28"/>
  <c r="N115" i="28" s="1"/>
  <c r="N116" i="28" s="1"/>
  <c r="K114" i="28"/>
  <c r="H114" i="28"/>
  <c r="Q113" i="28"/>
  <c r="P113" i="28"/>
  <c r="O113" i="28"/>
  <c r="N113" i="28"/>
  <c r="M113" i="28"/>
  <c r="M114" i="28" s="1"/>
  <c r="L113" i="28"/>
  <c r="L114" i="28" s="1"/>
  <c r="K113" i="28"/>
  <c r="J113" i="28"/>
  <c r="J114" i="28" s="1"/>
  <c r="I113" i="28"/>
  <c r="H113" i="28"/>
  <c r="G113" i="28"/>
  <c r="G114" i="28" s="1"/>
  <c r="E113" i="28"/>
  <c r="E114" i="28" s="1"/>
  <c r="E115" i="28" s="1"/>
  <c r="U92" i="28"/>
  <c r="O92" i="28"/>
  <c r="G92" i="28"/>
  <c r="P92" i="28" s="1"/>
  <c r="Q92" i="28" s="1"/>
  <c r="U91" i="28"/>
  <c r="O91" i="28"/>
  <c r="G91" i="28"/>
  <c r="P91" i="28" s="1"/>
  <c r="Q91" i="28" s="1"/>
  <c r="U90" i="28"/>
  <c r="O90" i="28"/>
  <c r="G90" i="28"/>
  <c r="P90" i="28" s="1"/>
  <c r="Q90" i="28" s="1"/>
  <c r="U89" i="28"/>
  <c r="O89" i="28"/>
  <c r="G89" i="28"/>
  <c r="P89" i="28" s="1"/>
  <c r="Q89" i="28" s="1"/>
  <c r="U88" i="28"/>
  <c r="O88" i="28"/>
  <c r="G88" i="28"/>
  <c r="P88" i="28" s="1"/>
  <c r="Q88" i="28" s="1"/>
  <c r="U87" i="28"/>
  <c r="O87" i="28"/>
  <c r="G87" i="28"/>
  <c r="P87" i="28" s="1"/>
  <c r="Q87" i="28" s="1"/>
  <c r="U86" i="28"/>
  <c r="Q86" i="28"/>
  <c r="P86" i="28"/>
  <c r="O86" i="28"/>
  <c r="G86" i="28"/>
  <c r="U85" i="28"/>
  <c r="O85" i="28"/>
  <c r="G85" i="28"/>
  <c r="P85" i="28" s="1"/>
  <c r="Q85" i="28" s="1"/>
  <c r="U84" i="28"/>
  <c r="O84" i="28"/>
  <c r="G84" i="28"/>
  <c r="P84" i="28" s="1"/>
  <c r="Q84" i="28" s="1"/>
  <c r="U83" i="28"/>
  <c r="O83" i="28"/>
  <c r="G83" i="28"/>
  <c r="P83" i="28" s="1"/>
  <c r="Q83" i="28" s="1"/>
  <c r="U82" i="28"/>
  <c r="O82" i="28"/>
  <c r="G82" i="28"/>
  <c r="P82" i="28" s="1"/>
  <c r="Q82" i="28" s="1"/>
  <c r="U81" i="28"/>
  <c r="O81" i="28"/>
  <c r="Q71" i="28"/>
  <c r="D47" i="28" s="1"/>
  <c r="G47" i="28" s="1"/>
  <c r="D28" i="28"/>
  <c r="D32" i="28" s="1"/>
  <c r="G32" i="28" s="1"/>
  <c r="D27" i="28"/>
  <c r="G27" i="28" s="1"/>
  <c r="G26" i="28"/>
  <c r="D26" i="28"/>
  <c r="D30" i="28" s="1"/>
  <c r="G30" i="28" s="1"/>
  <c r="J22" i="28"/>
  <c r="L22" i="28" s="1"/>
  <c r="M22" i="28" s="1"/>
  <c r="H22" i="28"/>
  <c r="J21" i="28"/>
  <c r="L21" i="28" s="1"/>
  <c r="M21" i="28" s="1"/>
  <c r="H21" i="28"/>
  <c r="J20" i="28"/>
  <c r="L20" i="28" s="1"/>
  <c r="M20" i="28" s="1"/>
  <c r="H20" i="28"/>
  <c r="P12" i="28"/>
  <c r="M12" i="28"/>
  <c r="D12" i="28"/>
  <c r="G81" i="28" s="1"/>
  <c r="P81" i="28" s="1"/>
  <c r="J8" i="27"/>
  <c r="C8" i="27"/>
  <c r="AL102" i="27"/>
  <c r="AL101" i="27"/>
  <c r="AL100" i="27"/>
  <c r="AL99" i="27"/>
  <c r="I99" i="27"/>
  <c r="AL98" i="27"/>
  <c r="M98" i="27"/>
  <c r="L98" i="27"/>
  <c r="K98" i="27"/>
  <c r="O97" i="27"/>
  <c r="H94" i="27"/>
  <c r="F94" i="27"/>
  <c r="H92" i="27"/>
  <c r="AE91" i="27"/>
  <c r="AJ90" i="27"/>
  <c r="AI90" i="27"/>
  <c r="AH90" i="27"/>
  <c r="AG90" i="27"/>
  <c r="AF90" i="27"/>
  <c r="AE90" i="27"/>
  <c r="AD90" i="27"/>
  <c r="AC90" i="27"/>
  <c r="AB90" i="27"/>
  <c r="AA90" i="27"/>
  <c r="Z90" i="27"/>
  <c r="Y90" i="27"/>
  <c r="AJ89" i="27"/>
  <c r="AI89" i="27"/>
  <c r="AH89" i="27"/>
  <c r="AG89" i="27"/>
  <c r="AF89" i="27"/>
  <c r="AE89" i="27"/>
  <c r="AD89" i="27"/>
  <c r="AC89" i="27"/>
  <c r="AB89" i="27"/>
  <c r="AA89" i="27"/>
  <c r="Z89" i="27"/>
  <c r="Y89" i="27"/>
  <c r="AJ88" i="27"/>
  <c r="AI88" i="27"/>
  <c r="AH88" i="27"/>
  <c r="AG88" i="27"/>
  <c r="AF88" i="27"/>
  <c r="AE88" i="27"/>
  <c r="AD88" i="27"/>
  <c r="AC88" i="27"/>
  <c r="AB88" i="27"/>
  <c r="AA88" i="27"/>
  <c r="Z88" i="27"/>
  <c r="Y88" i="27"/>
  <c r="C86" i="27"/>
  <c r="C99" i="27" s="1"/>
  <c r="C85" i="27"/>
  <c r="C98" i="27" s="1"/>
  <c r="C84" i="27"/>
  <c r="C97" i="27" s="1"/>
  <c r="C83" i="27"/>
  <c r="C96" i="27" s="1"/>
  <c r="C82" i="27"/>
  <c r="C95" i="27" s="1"/>
  <c r="C81" i="27"/>
  <c r="C94" i="27" s="1"/>
  <c r="C80" i="27"/>
  <c r="C93" i="27" s="1"/>
  <c r="C79" i="27"/>
  <c r="C92" i="27" s="1"/>
  <c r="C78" i="27"/>
  <c r="C91" i="27" s="1"/>
  <c r="AJ77" i="27"/>
  <c r="AI77" i="27"/>
  <c r="AH77" i="27"/>
  <c r="AG77" i="27"/>
  <c r="AF77" i="27"/>
  <c r="AE77" i="27"/>
  <c r="AD77" i="27"/>
  <c r="AC77" i="27"/>
  <c r="AB77" i="27"/>
  <c r="AA77" i="27"/>
  <c r="Z77" i="27"/>
  <c r="Y77" i="27"/>
  <c r="C77" i="27"/>
  <c r="C90" i="27" s="1"/>
  <c r="AJ76" i="27"/>
  <c r="AI76" i="27"/>
  <c r="AH76" i="27"/>
  <c r="AG76" i="27"/>
  <c r="AF76" i="27"/>
  <c r="AE76" i="27"/>
  <c r="AD76" i="27"/>
  <c r="AC76" i="27"/>
  <c r="AB76" i="27"/>
  <c r="AA76" i="27"/>
  <c r="Z76" i="27"/>
  <c r="Y76" i="27"/>
  <c r="C76" i="27"/>
  <c r="C89" i="27" s="1"/>
  <c r="AJ75" i="27"/>
  <c r="AI75" i="27"/>
  <c r="AH75" i="27"/>
  <c r="AG75" i="27"/>
  <c r="AF75" i="27"/>
  <c r="AE75" i="27"/>
  <c r="AD75" i="27"/>
  <c r="AC75" i="27"/>
  <c r="AB75" i="27"/>
  <c r="AA75" i="27"/>
  <c r="Z75" i="27"/>
  <c r="Y75" i="27"/>
  <c r="C75" i="27"/>
  <c r="C88" i="27" s="1"/>
  <c r="AJ74" i="27"/>
  <c r="AI74" i="27"/>
  <c r="AH74" i="27"/>
  <c r="AG74" i="27"/>
  <c r="AF74" i="27"/>
  <c r="AE74" i="27"/>
  <c r="AD74" i="27"/>
  <c r="AC74" i="27"/>
  <c r="AB74" i="27"/>
  <c r="AA74" i="27"/>
  <c r="Z74" i="27"/>
  <c r="Y74" i="27"/>
  <c r="AJ73" i="27"/>
  <c r="AJ97" i="27" s="1"/>
  <c r="AI73" i="27"/>
  <c r="AI97" i="27" s="1"/>
  <c r="AH73" i="27"/>
  <c r="AH97" i="27" s="1"/>
  <c r="AG73" i="27"/>
  <c r="AG97" i="27" s="1"/>
  <c r="AF73" i="27"/>
  <c r="AF97" i="27" s="1"/>
  <c r="AE73" i="27"/>
  <c r="AE97" i="27" s="1"/>
  <c r="AD73" i="27"/>
  <c r="AD97" i="27" s="1"/>
  <c r="AC73" i="27"/>
  <c r="AC97" i="27" s="1"/>
  <c r="AB73" i="27"/>
  <c r="AB97" i="27" s="1"/>
  <c r="AA73" i="27"/>
  <c r="AA97" i="27" s="1"/>
  <c r="Z73" i="27"/>
  <c r="Z97" i="27" s="1"/>
  <c r="Y73" i="27"/>
  <c r="Y97" i="27" s="1"/>
  <c r="N71" i="27"/>
  <c r="AJ65" i="27"/>
  <c r="AI65" i="27"/>
  <c r="AH65" i="27"/>
  <c r="AG65" i="27"/>
  <c r="AF65" i="27"/>
  <c r="AE65" i="27"/>
  <c r="AD65" i="27"/>
  <c r="AC65" i="27"/>
  <c r="AB65" i="27"/>
  <c r="AA65" i="27"/>
  <c r="Z65" i="27"/>
  <c r="Y65" i="27"/>
  <c r="AJ64" i="27"/>
  <c r="AI64" i="27"/>
  <c r="AH64" i="27"/>
  <c r="AG64" i="27"/>
  <c r="AF64" i="27"/>
  <c r="AE64" i="27"/>
  <c r="AD64" i="27"/>
  <c r="AC64" i="27"/>
  <c r="AB64" i="27"/>
  <c r="AA64" i="27"/>
  <c r="Z64" i="27"/>
  <c r="Y64" i="27"/>
  <c r="AJ63" i="27"/>
  <c r="AI63" i="27"/>
  <c r="AH63" i="27"/>
  <c r="AG63" i="27"/>
  <c r="AF63" i="27"/>
  <c r="AE63" i="27"/>
  <c r="AD63" i="27"/>
  <c r="AC63" i="27"/>
  <c r="AB63" i="27"/>
  <c r="AA63" i="27"/>
  <c r="Z63" i="27"/>
  <c r="Y63" i="27"/>
  <c r="AJ62" i="27"/>
  <c r="AI62" i="27"/>
  <c r="AH62" i="27"/>
  <c r="AG62" i="27"/>
  <c r="AF62" i="27"/>
  <c r="AE62" i="27"/>
  <c r="AD62" i="27"/>
  <c r="AC62" i="27"/>
  <c r="AB62" i="27"/>
  <c r="AA62" i="27"/>
  <c r="Z62" i="27"/>
  <c r="Y62" i="27"/>
  <c r="AJ61" i="27"/>
  <c r="AI61" i="27"/>
  <c r="AH61" i="27"/>
  <c r="AG61" i="27"/>
  <c r="AF61" i="27"/>
  <c r="AE61" i="27"/>
  <c r="AD61" i="27"/>
  <c r="AC61" i="27"/>
  <c r="AB61" i="27"/>
  <c r="AA61" i="27"/>
  <c r="Z61" i="27"/>
  <c r="Y61" i="27"/>
  <c r="AJ60" i="27"/>
  <c r="AI60" i="27"/>
  <c r="AH60" i="27"/>
  <c r="AG60" i="27"/>
  <c r="AF60" i="27"/>
  <c r="AE60" i="27"/>
  <c r="AD60" i="27"/>
  <c r="AC60" i="27"/>
  <c r="AB60" i="27"/>
  <c r="AA60" i="27"/>
  <c r="Z60" i="27"/>
  <c r="Y60" i="27"/>
  <c r="AJ59" i="27"/>
  <c r="AI59" i="27"/>
  <c r="AH59" i="27"/>
  <c r="AG59" i="27"/>
  <c r="AF59" i="27"/>
  <c r="AE59" i="27"/>
  <c r="AD59" i="27"/>
  <c r="AC59" i="27"/>
  <c r="AB59" i="27"/>
  <c r="AA59" i="27"/>
  <c r="Z59" i="27"/>
  <c r="Y59" i="27"/>
  <c r="AJ58" i="27"/>
  <c r="AJ72" i="27" s="1"/>
  <c r="AI58" i="27"/>
  <c r="AI72" i="27" s="1"/>
  <c r="AH58" i="27"/>
  <c r="AH72" i="27" s="1"/>
  <c r="AG58" i="27"/>
  <c r="AG72" i="27" s="1"/>
  <c r="AF58" i="27"/>
  <c r="AF72" i="27" s="1"/>
  <c r="AE58" i="27"/>
  <c r="AE72" i="27" s="1"/>
  <c r="AD58" i="27"/>
  <c r="AD72" i="27" s="1"/>
  <c r="AC58" i="27"/>
  <c r="AC72" i="27" s="1"/>
  <c r="AB58" i="27"/>
  <c r="AB72" i="27" s="1"/>
  <c r="AA58" i="27"/>
  <c r="AA72" i="27" s="1"/>
  <c r="Z58" i="27"/>
  <c r="Z72" i="27" s="1"/>
  <c r="Y58" i="27"/>
  <c r="Y72" i="27" s="1"/>
  <c r="AJ57" i="27"/>
  <c r="AI57" i="27"/>
  <c r="AH57" i="27"/>
  <c r="AG57" i="27"/>
  <c r="AF57" i="27"/>
  <c r="AE57" i="27"/>
  <c r="AD57" i="27"/>
  <c r="AC57" i="27"/>
  <c r="AB57" i="27"/>
  <c r="AA57" i="27"/>
  <c r="Z57" i="27"/>
  <c r="Y57" i="27"/>
  <c r="O57" i="27"/>
  <c r="G99" i="27" s="1"/>
  <c r="N57" i="27"/>
  <c r="I98" i="27" s="1"/>
  <c r="M57" i="27"/>
  <c r="K97" i="27" s="1"/>
  <c r="L57" i="27"/>
  <c r="M96" i="27" s="1"/>
  <c r="K57" i="27"/>
  <c r="O95" i="27" s="1"/>
  <c r="J57" i="27"/>
  <c r="D94" i="27" s="1"/>
  <c r="I57" i="27"/>
  <c r="E93" i="27" s="1"/>
  <c r="H57" i="27"/>
  <c r="F92" i="27" s="1"/>
  <c r="G57" i="27"/>
  <c r="G91" i="27" s="1"/>
  <c r="AJ56" i="27"/>
  <c r="AI56" i="27"/>
  <c r="AH56" i="27"/>
  <c r="AG56" i="27"/>
  <c r="AF56" i="27"/>
  <c r="AE56" i="27"/>
  <c r="AD56" i="27"/>
  <c r="AC56" i="27"/>
  <c r="AB56" i="27"/>
  <c r="AA56" i="27"/>
  <c r="Z56" i="27"/>
  <c r="Y56" i="27"/>
  <c r="M54" i="27"/>
  <c r="H54" i="27"/>
  <c r="O52" i="27"/>
  <c r="N52" i="27"/>
  <c r="M52" i="27"/>
  <c r="L52" i="27"/>
  <c r="K52" i="27"/>
  <c r="J52" i="27"/>
  <c r="I52" i="27"/>
  <c r="H52" i="27"/>
  <c r="G52" i="27"/>
  <c r="O51" i="27"/>
  <c r="AJ67" i="27" s="1"/>
  <c r="N51" i="27"/>
  <c r="AI67" i="27" s="1"/>
  <c r="M51" i="27"/>
  <c r="AH67" i="27" s="1"/>
  <c r="L51" i="27"/>
  <c r="AG67" i="27" s="1"/>
  <c r="K51" i="27"/>
  <c r="AF67" i="27" s="1"/>
  <c r="J51" i="27"/>
  <c r="AE67" i="27" s="1"/>
  <c r="I51" i="27"/>
  <c r="AD67" i="27" s="1"/>
  <c r="H51" i="27"/>
  <c r="AC67" i="27" s="1"/>
  <c r="G51" i="27"/>
  <c r="U24" i="27" s="1"/>
  <c r="O50" i="27"/>
  <c r="AJ66" i="27" s="1"/>
  <c r="N50" i="27"/>
  <c r="AI66" i="27" s="1"/>
  <c r="M50" i="27"/>
  <c r="AH66" i="27" s="1"/>
  <c r="L50" i="27"/>
  <c r="AG66" i="27" s="1"/>
  <c r="K50" i="27"/>
  <c r="AF66" i="27" s="1"/>
  <c r="J50" i="27"/>
  <c r="AE66" i="27" s="1"/>
  <c r="I50" i="27"/>
  <c r="AD66" i="27" s="1"/>
  <c r="H50" i="27"/>
  <c r="AC66" i="27" s="1"/>
  <c r="G50" i="27"/>
  <c r="AB91" i="27" s="1"/>
  <c r="F50" i="27"/>
  <c r="F51" i="27" s="1"/>
  <c r="E50" i="27"/>
  <c r="Z91" i="27" s="1"/>
  <c r="D50" i="27"/>
  <c r="D57" i="27" s="1"/>
  <c r="T32" i="27"/>
  <c r="V32" i="27" s="1"/>
  <c r="S32" i="27"/>
  <c r="T31" i="27"/>
  <c r="V31" i="27" s="1"/>
  <c r="S31" i="27"/>
  <c r="T30" i="27"/>
  <c r="V30" i="27" s="1"/>
  <c r="S30" i="27"/>
  <c r="U29" i="27"/>
  <c r="T29" i="27"/>
  <c r="V29" i="27" s="1"/>
  <c r="S29" i="27"/>
  <c r="T28" i="27"/>
  <c r="V28" i="27" s="1"/>
  <c r="S28" i="27"/>
  <c r="T27" i="27"/>
  <c r="V27" i="27" s="1"/>
  <c r="S27" i="27"/>
  <c r="T26" i="27"/>
  <c r="V26" i="27" s="1"/>
  <c r="S26" i="27"/>
  <c r="V25" i="27"/>
  <c r="T25" i="27"/>
  <c r="S25" i="27"/>
  <c r="T24" i="27"/>
  <c r="V24" i="27" s="1"/>
  <c r="S24" i="27"/>
  <c r="T23" i="27"/>
  <c r="S23" i="27"/>
  <c r="T22" i="27"/>
  <c r="S22" i="27"/>
  <c r="T21" i="27"/>
  <c r="V21" i="27" s="1"/>
  <c r="S21" i="27"/>
  <c r="O8" i="27"/>
  <c r="M8" i="27"/>
  <c r="G8" i="27"/>
  <c r="I91" i="27" l="1"/>
  <c r="AD91" i="27"/>
  <c r="G94" i="27"/>
  <c r="U26" i="27"/>
  <c r="U30" i="27"/>
  <c r="AF91" i="27"/>
  <c r="E95" i="27"/>
  <c r="F95" i="27"/>
  <c r="O12" i="28"/>
  <c r="AC92" i="27"/>
  <c r="AC96" i="27" s="1"/>
  <c r="J99" i="27"/>
  <c r="AD92" i="27"/>
  <c r="AD96" i="27" s="1"/>
  <c r="D96" i="27"/>
  <c r="K99" i="27"/>
  <c r="AE92" i="27"/>
  <c r="E96" i="27"/>
  <c r="G93" i="27"/>
  <c r="O96" i="27"/>
  <c r="I54" i="27"/>
  <c r="G95" i="27"/>
  <c r="U32" i="27"/>
  <c r="N54" i="27"/>
  <c r="H93" i="27"/>
  <c r="M97" i="27"/>
  <c r="I92" i="27"/>
  <c r="G28" i="28"/>
  <c r="U27" i="27"/>
  <c r="J54" i="27"/>
  <c r="K54" i="27"/>
  <c r="L54" i="27"/>
  <c r="O54" i="27"/>
  <c r="I93" i="27"/>
  <c r="N97" i="27"/>
  <c r="G41" i="28"/>
  <c r="G42" i="28" s="1"/>
  <c r="P93" i="28"/>
  <c r="Q81" i="28"/>
  <c r="G115" i="28"/>
  <c r="H115" i="28" s="1"/>
  <c r="D31" i="28"/>
  <c r="G31" i="28" s="1"/>
  <c r="Z66" i="27"/>
  <c r="AF71" i="27"/>
  <c r="AF70" i="27"/>
  <c r="AL97" i="27"/>
  <c r="AG71" i="27"/>
  <c r="AG70" i="27"/>
  <c r="AH71" i="27"/>
  <c r="AH70" i="27"/>
  <c r="AJ70" i="27"/>
  <c r="AJ71" i="27"/>
  <c r="J88" i="27"/>
  <c r="D54" i="27"/>
  <c r="I88" i="27"/>
  <c r="H88" i="27"/>
  <c r="G88" i="27"/>
  <c r="M88" i="27"/>
  <c r="F88" i="27"/>
  <c r="E88" i="27"/>
  <c r="D88" i="27"/>
  <c r="O88" i="27"/>
  <c r="L88" i="27"/>
  <c r="N88" i="27"/>
  <c r="K88" i="27"/>
  <c r="AE96" i="27"/>
  <c r="AC71" i="27"/>
  <c r="AC70" i="27"/>
  <c r="AL72" i="27"/>
  <c r="AI70" i="27"/>
  <c r="AI71" i="27"/>
  <c r="AA92" i="27"/>
  <c r="AA67" i="27"/>
  <c r="F52" i="27"/>
  <c r="U23" i="27"/>
  <c r="AD71" i="27"/>
  <c r="AD70" i="27"/>
  <c r="AE71" i="27"/>
  <c r="AE95" i="27" s="1"/>
  <c r="AE70" i="27"/>
  <c r="U25" i="27"/>
  <c r="U28" i="27"/>
  <c r="U31" i="27"/>
  <c r="E51" i="27"/>
  <c r="E57" i="27"/>
  <c r="Y66" i="27"/>
  <c r="H91" i="27"/>
  <c r="AC91" i="27"/>
  <c r="G92" i="27"/>
  <c r="AB92" i="27"/>
  <c r="F93" i="27"/>
  <c r="E94" i="27"/>
  <c r="D95" i="27"/>
  <c r="N96" i="27"/>
  <c r="L97" i="27"/>
  <c r="J98" i="27"/>
  <c r="H99" i="27"/>
  <c r="AB66" i="27"/>
  <c r="AB67" i="27"/>
  <c r="K91" i="27"/>
  <c r="J92" i="27"/>
  <c r="L91" i="27"/>
  <c r="AG91" i="27"/>
  <c r="K92" i="27"/>
  <c r="AF92" i="27"/>
  <c r="J93" i="27"/>
  <c r="I94" i="27"/>
  <c r="H95" i="27"/>
  <c r="F96" i="27"/>
  <c r="D97" i="27"/>
  <c r="N98" i="27"/>
  <c r="L99" i="27"/>
  <c r="F57" i="27"/>
  <c r="V23" i="27" s="1"/>
  <c r="M91" i="27"/>
  <c r="AH91" i="27"/>
  <c r="L92" i="27"/>
  <c r="AG92" i="27"/>
  <c r="K93" i="27"/>
  <c r="J94" i="27"/>
  <c r="I95" i="27"/>
  <c r="G96" i="27"/>
  <c r="E97" i="27"/>
  <c r="O98" i="27"/>
  <c r="M99" i="27"/>
  <c r="T33" i="27"/>
  <c r="N91" i="27"/>
  <c r="AI91" i="27"/>
  <c r="M92" i="27"/>
  <c r="AH92" i="27"/>
  <c r="L93" i="27"/>
  <c r="K94" i="27"/>
  <c r="J95" i="27"/>
  <c r="H96" i="27"/>
  <c r="F97" i="27"/>
  <c r="D98" i="27"/>
  <c r="N99" i="27"/>
  <c r="O91" i="27"/>
  <c r="AJ91" i="27"/>
  <c r="N92" i="27"/>
  <c r="AI92" i="27"/>
  <c r="M93" i="27"/>
  <c r="L94" i="27"/>
  <c r="K95" i="27"/>
  <c r="I96" i="27"/>
  <c r="G97" i="27"/>
  <c r="E98" i="27"/>
  <c r="O99" i="27"/>
  <c r="AA66" i="27"/>
  <c r="J91" i="27"/>
  <c r="D91" i="27"/>
  <c r="Y91" i="27"/>
  <c r="O92" i="27"/>
  <c r="AJ92" i="27"/>
  <c r="N93" i="27"/>
  <c r="M94" i="27"/>
  <c r="L95" i="27"/>
  <c r="J96" i="27"/>
  <c r="H97" i="27"/>
  <c r="F98" i="27"/>
  <c r="D99" i="27"/>
  <c r="E91" i="27"/>
  <c r="D92" i="27"/>
  <c r="O93" i="27"/>
  <c r="N94" i="27"/>
  <c r="M95" i="27"/>
  <c r="K96" i="27"/>
  <c r="I97" i="27"/>
  <c r="G98" i="27"/>
  <c r="E99" i="27"/>
  <c r="F91" i="27"/>
  <c r="AA91" i="27"/>
  <c r="E92" i="27"/>
  <c r="D93" i="27"/>
  <c r="O94" i="27"/>
  <c r="N95" i="27"/>
  <c r="L96" i="27"/>
  <c r="J97" i="27"/>
  <c r="H98" i="27"/>
  <c r="F99" i="27"/>
  <c r="G54" i="27"/>
  <c r="D51" i="27"/>
  <c r="AD95" i="27" l="1"/>
  <c r="AC95" i="27"/>
  <c r="I115" i="28"/>
  <c r="H116" i="28"/>
  <c r="Q93" i="28"/>
  <c r="B15" i="28"/>
  <c r="G116" i="28"/>
  <c r="E116" i="28"/>
  <c r="N100" i="27"/>
  <c r="D52" i="27"/>
  <c r="Y92" i="27"/>
  <c r="U21" i="27"/>
  <c r="Y67" i="27"/>
  <c r="AB71" i="27"/>
  <c r="AB95" i="27" s="1"/>
  <c r="AB70" i="27"/>
  <c r="AA71" i="27"/>
  <c r="AA95" i="27" s="1"/>
  <c r="AA70" i="27"/>
  <c r="I89" i="27"/>
  <c r="I100" i="27" s="1"/>
  <c r="K89" i="27"/>
  <c r="K100" i="27" s="1"/>
  <c r="H89" i="27"/>
  <c r="G89" i="27"/>
  <c r="G100" i="27" s="1"/>
  <c r="F89" i="27"/>
  <c r="L89" i="27"/>
  <c r="L100" i="27" s="1"/>
  <c r="E89" i="27"/>
  <c r="E100" i="27" s="1"/>
  <c r="D89" i="27"/>
  <c r="D100" i="27" s="1"/>
  <c r="O89" i="27"/>
  <c r="O100" i="27" s="1"/>
  <c r="N89" i="27"/>
  <c r="V22" i="27"/>
  <c r="V33" i="27" s="1"/>
  <c r="V34" i="27" s="1"/>
  <c r="M89" i="27"/>
  <c r="M100" i="27" s="1"/>
  <c r="J89" i="27"/>
  <c r="J100" i="27" s="1"/>
  <c r="E54" i="27"/>
  <c r="AA96" i="27"/>
  <c r="AJ95" i="27"/>
  <c r="AJ96" i="27"/>
  <c r="Z92" i="27"/>
  <c r="Z67" i="27"/>
  <c r="E52" i="27"/>
  <c r="U22" i="27"/>
  <c r="AI95" i="27"/>
  <c r="AI96" i="27"/>
  <c r="AH96" i="27"/>
  <c r="AH95" i="27"/>
  <c r="AG96" i="27"/>
  <c r="AG95" i="27"/>
  <c r="AF96" i="27"/>
  <c r="AF95" i="27"/>
  <c r="H100" i="27"/>
  <c r="H90" i="27"/>
  <c r="G90" i="27"/>
  <c r="J90" i="27"/>
  <c r="F90" i="27"/>
  <c r="F100" i="27" s="1"/>
  <c r="E90" i="27"/>
  <c r="F54" i="27"/>
  <c r="D90" i="27"/>
  <c r="O90" i="27"/>
  <c r="N90" i="27"/>
  <c r="M90" i="27"/>
  <c r="L90" i="27"/>
  <c r="K90" i="27"/>
  <c r="I90" i="27"/>
  <c r="AB96" i="27"/>
  <c r="J115" i="28" l="1"/>
  <c r="D63" i="27"/>
  <c r="V35" i="27"/>
  <c r="Z71" i="27"/>
  <c r="Z70" i="27"/>
  <c r="Z95" i="27"/>
  <c r="Z96" i="27"/>
  <c r="Y71" i="27"/>
  <c r="Y70" i="27"/>
  <c r="U33" i="27"/>
  <c r="Y96" i="27"/>
  <c r="K115" i="28" l="1"/>
  <c r="I116" i="28"/>
  <c r="AL71" i="27"/>
  <c r="Y95" i="27"/>
  <c r="AL95" i="27" s="1"/>
  <c r="AL96" i="27"/>
  <c r="AL70" i="27"/>
  <c r="L115" i="28" l="1"/>
  <c r="J116" i="28"/>
  <c r="C123" i="26"/>
  <c r="E123" i="26" s="1"/>
  <c r="Q119" i="26"/>
  <c r="P119" i="26"/>
  <c r="O119" i="26"/>
  <c r="N119" i="26"/>
  <c r="Q114" i="26"/>
  <c r="Q115" i="26" s="1"/>
  <c r="Q116" i="26" s="1"/>
  <c r="P114" i="26"/>
  <c r="P115" i="26" s="1"/>
  <c r="P116" i="26" s="1"/>
  <c r="O114" i="26"/>
  <c r="O115" i="26" s="1"/>
  <c r="O116" i="26" s="1"/>
  <c r="N114" i="26"/>
  <c r="N115" i="26" s="1"/>
  <c r="N116" i="26" s="1"/>
  <c r="Q113" i="26"/>
  <c r="P113" i="26"/>
  <c r="O113" i="26"/>
  <c r="N113" i="26"/>
  <c r="M113" i="26"/>
  <c r="M114" i="26" s="1"/>
  <c r="L113" i="26"/>
  <c r="L114" i="26" s="1"/>
  <c r="K113" i="26"/>
  <c r="K114" i="26" s="1"/>
  <c r="J113" i="26"/>
  <c r="J114" i="26" s="1"/>
  <c r="I113" i="26"/>
  <c r="H113" i="26"/>
  <c r="H114" i="26" s="1"/>
  <c r="G113" i="26"/>
  <c r="G114" i="26" s="1"/>
  <c r="E113" i="26"/>
  <c r="E114" i="26" s="1"/>
  <c r="E115" i="26" s="1"/>
  <c r="U92" i="26"/>
  <c r="O92" i="26"/>
  <c r="G92" i="26"/>
  <c r="P92" i="26" s="1"/>
  <c r="Q92" i="26" s="1"/>
  <c r="U91" i="26"/>
  <c r="O91" i="26"/>
  <c r="G91" i="26"/>
  <c r="P91" i="26" s="1"/>
  <c r="Q91" i="26" s="1"/>
  <c r="U90" i="26"/>
  <c r="O90" i="26"/>
  <c r="G90" i="26"/>
  <c r="P90" i="26" s="1"/>
  <c r="Q90" i="26" s="1"/>
  <c r="U89" i="26"/>
  <c r="O89" i="26"/>
  <c r="G89" i="26"/>
  <c r="P89" i="26" s="1"/>
  <c r="Q89" i="26" s="1"/>
  <c r="U88" i="26"/>
  <c r="O88" i="26"/>
  <c r="G88" i="26"/>
  <c r="P88" i="26" s="1"/>
  <c r="Q88" i="26" s="1"/>
  <c r="U87" i="26"/>
  <c r="O87" i="26"/>
  <c r="G87" i="26"/>
  <c r="P87" i="26" s="1"/>
  <c r="Q87" i="26" s="1"/>
  <c r="U86" i="26"/>
  <c r="O86" i="26"/>
  <c r="G86" i="26"/>
  <c r="P86" i="26" s="1"/>
  <c r="Q86" i="26" s="1"/>
  <c r="U85" i="26"/>
  <c r="O85" i="26"/>
  <c r="G85" i="26"/>
  <c r="P85" i="26" s="1"/>
  <c r="Q85" i="26" s="1"/>
  <c r="U84" i="26"/>
  <c r="O84" i="26"/>
  <c r="G84" i="26"/>
  <c r="P84" i="26" s="1"/>
  <c r="Q84" i="26" s="1"/>
  <c r="U83" i="26"/>
  <c r="O83" i="26"/>
  <c r="G83" i="26"/>
  <c r="P83" i="26" s="1"/>
  <c r="Q83" i="26" s="1"/>
  <c r="U82" i="26"/>
  <c r="O82" i="26"/>
  <c r="G82" i="26"/>
  <c r="P82" i="26" s="1"/>
  <c r="Q82" i="26" s="1"/>
  <c r="U81" i="26"/>
  <c r="O81" i="26"/>
  <c r="G81" i="26"/>
  <c r="P81" i="26" s="1"/>
  <c r="Q71" i="26"/>
  <c r="D47" i="26" s="1"/>
  <c r="G47" i="26" s="1"/>
  <c r="D28" i="26"/>
  <c r="D32" i="26" s="1"/>
  <c r="G32" i="26" s="1"/>
  <c r="D27" i="26"/>
  <c r="D31" i="26" s="1"/>
  <c r="G31" i="26" s="1"/>
  <c r="D26" i="26"/>
  <c r="D30" i="26" s="1"/>
  <c r="G30" i="26" s="1"/>
  <c r="G41" i="26" s="1"/>
  <c r="G42" i="26" s="1"/>
  <c r="H22" i="26"/>
  <c r="J22" i="26" s="1"/>
  <c r="L22" i="26" s="1"/>
  <c r="M22" i="26" s="1"/>
  <c r="H21" i="26"/>
  <c r="J21" i="26" s="1"/>
  <c r="L21" i="26" s="1"/>
  <c r="M21" i="26" s="1"/>
  <c r="H20" i="26"/>
  <c r="J20" i="26" s="1"/>
  <c r="L20" i="26" s="1"/>
  <c r="M20" i="26" s="1"/>
  <c r="P12" i="26"/>
  <c r="M12" i="26"/>
  <c r="D12" i="26"/>
  <c r="O12" i="26" s="1"/>
  <c r="G28" i="26" l="1"/>
  <c r="G115" i="26"/>
  <c r="G27" i="26"/>
  <c r="G26" i="26"/>
  <c r="M115" i="28"/>
  <c r="M116" i="28" s="1"/>
  <c r="K116" i="28"/>
  <c r="P93" i="26"/>
  <c r="E116" i="26"/>
  <c r="H115" i="26"/>
  <c r="Q81" i="26"/>
  <c r="H119" i="26"/>
  <c r="E119" i="26"/>
  <c r="I119" i="26"/>
  <c r="J119" i="26"/>
  <c r="K119" i="26"/>
  <c r="L119" i="26"/>
  <c r="M119" i="26"/>
  <c r="G119" i="26"/>
  <c r="L116" i="28" l="1"/>
  <c r="I115" i="26"/>
  <c r="H116" i="26" s="1"/>
  <c r="G116" i="26"/>
  <c r="B15" i="26"/>
  <c r="Q93" i="26"/>
  <c r="J115" i="26" l="1"/>
  <c r="I116" i="26" s="1"/>
  <c r="K115" i="26" l="1"/>
  <c r="K116" i="26" l="1"/>
  <c r="L115" i="26"/>
  <c r="J116" i="26"/>
  <c r="L116" i="26" l="1"/>
  <c r="M115" i="26"/>
  <c r="M116" i="26" s="1"/>
  <c r="P12" i="25" l="1"/>
  <c r="K82" i="25" l="1"/>
  <c r="K81" i="25"/>
  <c r="G84" i="25"/>
  <c r="P84" i="25" s="1"/>
  <c r="G85" i="25"/>
  <c r="P85" i="25" s="1"/>
  <c r="G86" i="25"/>
  <c r="P86" i="25" s="1"/>
  <c r="G87" i="25"/>
  <c r="P87" i="25" s="1"/>
  <c r="G88" i="25"/>
  <c r="P88" i="25" s="1"/>
  <c r="G89" i="25"/>
  <c r="P89" i="25" s="1"/>
  <c r="G90" i="25"/>
  <c r="P90" i="25" s="1"/>
  <c r="G91" i="25"/>
  <c r="P91" i="25" s="1"/>
  <c r="G92" i="25"/>
  <c r="P92" i="25" s="1"/>
  <c r="D12" i="25"/>
  <c r="G82" i="25" l="1"/>
  <c r="C4" i="12"/>
  <c r="G83" i="25"/>
  <c r="G81" i="25"/>
  <c r="M83" i="25"/>
  <c r="L83" i="25"/>
  <c r="L82" i="25"/>
  <c r="M81" i="25"/>
  <c r="L81" i="25"/>
  <c r="O82" i="25" l="1"/>
  <c r="P82" i="25" s="1"/>
  <c r="O81" i="25"/>
  <c r="P81" i="25" s="1"/>
  <c r="C123" i="25"/>
  <c r="M119" i="25" s="1"/>
  <c r="Q119" i="25"/>
  <c r="P119" i="25"/>
  <c r="O119" i="25"/>
  <c r="N119" i="25"/>
  <c r="Q114" i="25"/>
  <c r="Q115" i="25" s="1"/>
  <c r="Q116" i="25" s="1"/>
  <c r="P114" i="25"/>
  <c r="P115" i="25" s="1"/>
  <c r="P116" i="25" s="1"/>
  <c r="O114" i="25"/>
  <c r="O115" i="25" s="1"/>
  <c r="O116" i="25" s="1"/>
  <c r="N114" i="25"/>
  <c r="N115" i="25" s="1"/>
  <c r="N116" i="25" s="1"/>
  <c r="Q113" i="25"/>
  <c r="P113" i="25"/>
  <c r="O113" i="25"/>
  <c r="N113" i="25"/>
  <c r="M113" i="25"/>
  <c r="M114" i="25" s="1"/>
  <c r="L113" i="25"/>
  <c r="L114" i="25" s="1"/>
  <c r="K113" i="25"/>
  <c r="K114" i="25" s="1"/>
  <c r="J113" i="25"/>
  <c r="J114" i="25" s="1"/>
  <c r="I113" i="25"/>
  <c r="H113" i="25"/>
  <c r="H114" i="25" s="1"/>
  <c r="G113" i="25"/>
  <c r="G114" i="25" s="1"/>
  <c r="E113" i="25"/>
  <c r="E114" i="25" s="1"/>
  <c r="E115" i="25" s="1"/>
  <c r="U92" i="25"/>
  <c r="O92" i="25"/>
  <c r="Q92" i="25"/>
  <c r="U91" i="25"/>
  <c r="O91" i="25"/>
  <c r="Q91" i="25"/>
  <c r="U90" i="25"/>
  <c r="O90" i="25"/>
  <c r="Q90" i="25"/>
  <c r="U89" i="25"/>
  <c r="O89" i="25"/>
  <c r="Q89" i="25"/>
  <c r="U88" i="25"/>
  <c r="O88" i="25"/>
  <c r="Q88" i="25"/>
  <c r="U87" i="25"/>
  <c r="O87" i="25"/>
  <c r="Q87" i="25"/>
  <c r="U86" i="25"/>
  <c r="O86" i="25"/>
  <c r="Q86" i="25"/>
  <c r="U85" i="25"/>
  <c r="O85" i="25"/>
  <c r="Q85" i="25"/>
  <c r="U84" i="25"/>
  <c r="O84" i="25"/>
  <c r="U83" i="25"/>
  <c r="O83" i="25"/>
  <c r="P83" i="25" s="1"/>
  <c r="U82" i="25"/>
  <c r="U81" i="25"/>
  <c r="Q71" i="25"/>
  <c r="D47" i="25" s="1"/>
  <c r="G47" i="25" s="1"/>
  <c r="D28" i="25"/>
  <c r="D32" i="25" s="1"/>
  <c r="G32" i="25" s="1"/>
  <c r="D27" i="25"/>
  <c r="G27" i="25" s="1"/>
  <c r="D26" i="25"/>
  <c r="G26" i="25" s="1"/>
  <c r="H22" i="25"/>
  <c r="J22" i="25" s="1"/>
  <c r="L22" i="25" s="1"/>
  <c r="M22" i="25" s="1"/>
  <c r="H21" i="25"/>
  <c r="J21" i="25" s="1"/>
  <c r="L21" i="25" s="1"/>
  <c r="M21" i="25" s="1"/>
  <c r="H20" i="25"/>
  <c r="J20" i="25" s="1"/>
  <c r="L20" i="25" s="1"/>
  <c r="M20" i="25" s="1"/>
  <c r="M12" i="25"/>
  <c r="O12" i="25" s="1"/>
  <c r="L119" i="25" l="1"/>
  <c r="D30" i="25"/>
  <c r="G30" i="25" s="1"/>
  <c r="Q81" i="25"/>
  <c r="Q82" i="25"/>
  <c r="Q84" i="25"/>
  <c r="G115" i="25"/>
  <c r="H115" i="25" s="1"/>
  <c r="G28" i="25"/>
  <c r="E119" i="25"/>
  <c r="D31" i="25"/>
  <c r="G31" i="25" s="1"/>
  <c r="G119" i="25"/>
  <c r="E123" i="25"/>
  <c r="H119" i="25"/>
  <c r="I119" i="25"/>
  <c r="J119" i="25"/>
  <c r="K119" i="25"/>
  <c r="G41" i="25" l="1"/>
  <c r="G42" i="25" s="1"/>
  <c r="Q83" i="25"/>
  <c r="E116" i="25"/>
  <c r="I115" i="25"/>
  <c r="H116" i="25" s="1"/>
  <c r="G116" i="25"/>
  <c r="P93" i="25" l="1"/>
  <c r="B15" i="25" s="1"/>
  <c r="J115" i="25"/>
  <c r="Q93" i="25" l="1"/>
  <c r="K115" i="25"/>
  <c r="I116" i="25"/>
  <c r="L115" i="25" l="1"/>
  <c r="K116" i="25" s="1"/>
  <c r="J116" i="25"/>
  <c r="M115" i="25" l="1"/>
  <c r="M116" i="25" s="1"/>
  <c r="L116" i="25" l="1"/>
  <c r="G16" i="23" l="1"/>
  <c r="I16" i="23" s="1"/>
  <c r="K16" i="23" s="1"/>
  <c r="L16" i="23" s="1"/>
  <c r="D24" i="23"/>
  <c r="F24" i="23" s="1"/>
  <c r="D23" i="23"/>
  <c r="D27" i="23" s="1"/>
  <c r="F27" i="23" s="1"/>
  <c r="D22" i="23"/>
  <c r="F22" i="23" s="1"/>
  <c r="G18" i="23"/>
  <c r="I18" i="23" s="1"/>
  <c r="K18" i="23" s="1"/>
  <c r="L18" i="23" s="1"/>
  <c r="G17" i="23"/>
  <c r="I17" i="23" s="1"/>
  <c r="K17" i="23" s="1"/>
  <c r="L17" i="23" s="1"/>
  <c r="D26" i="23" l="1"/>
  <c r="F26" i="23" s="1"/>
  <c r="D28" i="23"/>
  <c r="F28" i="23" s="1"/>
  <c r="F37" i="23"/>
  <c r="F38" i="23" s="1"/>
  <c r="F23" i="23"/>
  <c r="L57" i="22"/>
  <c r="J45" i="22"/>
  <c r="I45" i="22"/>
  <c r="G45" i="22"/>
  <c r="R44" i="22"/>
  <c r="Q44" i="22"/>
  <c r="P44" i="22"/>
  <c r="O44" i="22"/>
  <c r="N44" i="22"/>
  <c r="M44" i="22"/>
  <c r="L44" i="22"/>
  <c r="K44" i="22"/>
  <c r="J44" i="22"/>
  <c r="I44" i="22"/>
  <c r="H44" i="22"/>
  <c r="G44" i="22"/>
  <c r="R43" i="22"/>
  <c r="Q43" i="22"/>
  <c r="O43" i="22"/>
  <c r="N43" i="22"/>
  <c r="L43" i="22"/>
  <c r="K43" i="22"/>
  <c r="I43" i="22"/>
  <c r="H43" i="22"/>
  <c r="R42" i="22"/>
  <c r="R45" i="22" s="1"/>
  <c r="Q42" i="22"/>
  <c r="Q45" i="22" s="1"/>
  <c r="P42" i="22"/>
  <c r="P45" i="22" s="1"/>
  <c r="O42" i="22"/>
  <c r="O45" i="22" s="1"/>
  <c r="N42" i="22"/>
  <c r="N45" i="22" s="1"/>
  <c r="M42" i="22"/>
  <c r="M45" i="22" s="1"/>
  <c r="L42" i="22"/>
  <c r="L45" i="22" s="1"/>
  <c r="K42" i="22"/>
  <c r="K45" i="22" s="1"/>
  <c r="J42" i="22"/>
  <c r="I42" i="22"/>
  <c r="H42" i="22"/>
  <c r="H45" i="22" s="1"/>
  <c r="G42" i="22"/>
  <c r="P34" i="22"/>
  <c r="P36" i="22" s="1"/>
  <c r="M34" i="22"/>
  <c r="N36" i="22" s="1"/>
  <c r="J34" i="22"/>
  <c r="L36" i="22" s="1"/>
  <c r="G34" i="22"/>
  <c r="I36" i="22" s="1"/>
  <c r="E30" i="22"/>
  <c r="D4" i="22"/>
  <c r="Q57" i="22" s="1"/>
  <c r="Q57" i="21"/>
  <c r="L57" i="21"/>
  <c r="G45" i="21"/>
  <c r="R44" i="21"/>
  <c r="Q44" i="21"/>
  <c r="P44" i="21"/>
  <c r="O44" i="21"/>
  <c r="N44" i="21"/>
  <c r="M44" i="21"/>
  <c r="L44" i="21"/>
  <c r="K44" i="21"/>
  <c r="J44" i="21"/>
  <c r="I44" i="21"/>
  <c r="H44" i="21"/>
  <c r="G44" i="21"/>
  <c r="R43" i="21"/>
  <c r="Q43" i="21"/>
  <c r="O43" i="21"/>
  <c r="N43" i="21"/>
  <c r="L43" i="21"/>
  <c r="K43" i="21"/>
  <c r="I43" i="21"/>
  <c r="H43" i="21"/>
  <c r="R42" i="21"/>
  <c r="R45" i="21" s="1"/>
  <c r="Q42" i="21"/>
  <c r="Q45" i="21" s="1"/>
  <c r="P42" i="21"/>
  <c r="P45" i="21" s="1"/>
  <c r="O42" i="21"/>
  <c r="O45" i="21" s="1"/>
  <c r="N42" i="21"/>
  <c r="N45" i="21" s="1"/>
  <c r="M42" i="21"/>
  <c r="M45" i="21" s="1"/>
  <c r="L42" i="21"/>
  <c r="L45" i="21" s="1"/>
  <c r="K42" i="21"/>
  <c r="K45" i="21" s="1"/>
  <c r="J42" i="21"/>
  <c r="J45" i="21" s="1"/>
  <c r="I42" i="21"/>
  <c r="I45" i="21" s="1"/>
  <c r="H42" i="21"/>
  <c r="H45" i="21" s="1"/>
  <c r="G42" i="21"/>
  <c r="P34" i="21"/>
  <c r="R36" i="21" s="1"/>
  <c r="M34" i="21"/>
  <c r="N36" i="21" s="1"/>
  <c r="J34" i="21"/>
  <c r="L36" i="21" s="1"/>
  <c r="G34" i="21"/>
  <c r="H36" i="21" s="1"/>
  <c r="E30" i="21"/>
  <c r="J36" i="21" l="1"/>
  <c r="O36" i="21"/>
  <c r="Q36" i="21"/>
  <c r="P36" i="21"/>
  <c r="K36" i="22"/>
  <c r="O36" i="22"/>
  <c r="I36" i="21"/>
  <c r="Q36" i="22"/>
  <c r="K36" i="21"/>
  <c r="G36" i="22"/>
  <c r="H36" i="22"/>
  <c r="M36" i="21"/>
  <c r="R36" i="22"/>
  <c r="J36" i="22"/>
  <c r="M36" i="22"/>
  <c r="G36" i="21"/>
  <c r="C74" i="12" l="1"/>
  <c r="C72" i="12"/>
  <c r="C56" i="12"/>
  <c r="C61" i="12" s="1"/>
  <c r="C46" i="12"/>
  <c r="C28" i="12"/>
  <c r="C30" i="12" s="1"/>
  <c r="C36" i="12" s="1"/>
  <c r="C7" i="12"/>
  <c r="C9" i="12" s="1"/>
  <c r="O54" i="10"/>
  <c r="N54" i="10"/>
  <c r="M54" i="10"/>
  <c r="L54" i="10"/>
  <c r="K54" i="10"/>
  <c r="J54" i="10"/>
  <c r="I54" i="10"/>
  <c r="H54" i="10"/>
  <c r="G54" i="10"/>
  <c r="F54" i="10"/>
  <c r="E54" i="10"/>
  <c r="D54" i="10"/>
  <c r="O51" i="10"/>
  <c r="U17" i="10" s="1"/>
  <c r="N51" i="10"/>
  <c r="U16" i="10" s="1"/>
  <c r="M51" i="10"/>
  <c r="L51" i="10"/>
  <c r="U29" i="10" s="1"/>
  <c r="K51" i="10"/>
  <c r="U28" i="10" s="1"/>
  <c r="J51" i="10"/>
  <c r="U12" i="10" s="1"/>
  <c r="I51" i="10"/>
  <c r="H51" i="10"/>
  <c r="U25" i="10" s="1"/>
  <c r="G51" i="10"/>
  <c r="F51" i="10"/>
  <c r="O50" i="10"/>
  <c r="N50" i="10"/>
  <c r="M50" i="10"/>
  <c r="L50" i="10"/>
  <c r="K50" i="10"/>
  <c r="J50" i="10"/>
  <c r="I50" i="10"/>
  <c r="H50" i="10"/>
  <c r="G50" i="10"/>
  <c r="F50" i="10"/>
  <c r="E50" i="10"/>
  <c r="E51" i="10" s="1"/>
  <c r="U22" i="10" s="1"/>
  <c r="D50" i="10"/>
  <c r="D51" i="10" s="1"/>
  <c r="U21" i="10" s="1"/>
  <c r="S34" i="10"/>
  <c r="S32" i="10"/>
  <c r="T31" i="10"/>
  <c r="S31" i="10"/>
  <c r="U30" i="10"/>
  <c r="T30" i="10"/>
  <c r="S30" i="10"/>
  <c r="T29" i="10"/>
  <c r="S29" i="10"/>
  <c r="T28" i="10"/>
  <c r="S28" i="10"/>
  <c r="T27" i="10"/>
  <c r="S27" i="10"/>
  <c r="U26" i="10"/>
  <c r="T26" i="10"/>
  <c r="S26" i="10"/>
  <c r="T25" i="10"/>
  <c r="S25" i="10"/>
  <c r="U24" i="10"/>
  <c r="T24" i="10"/>
  <c r="S24" i="10"/>
  <c r="U23" i="10"/>
  <c r="T23" i="10"/>
  <c r="S23" i="10"/>
  <c r="T22" i="10"/>
  <c r="S22" i="10"/>
  <c r="T21" i="10"/>
  <c r="S21" i="10"/>
  <c r="T17" i="10"/>
  <c r="S17" i="10"/>
  <c r="T16" i="10"/>
  <c r="S16" i="10"/>
  <c r="U15" i="10"/>
  <c r="T15" i="10"/>
  <c r="S15" i="10"/>
  <c r="T14" i="10"/>
  <c r="S14" i="10"/>
  <c r="U13" i="10"/>
  <c r="T13" i="10"/>
  <c r="S13" i="10"/>
  <c r="T12" i="10"/>
  <c r="S12" i="10"/>
  <c r="U11" i="10"/>
  <c r="T11" i="10"/>
  <c r="S11" i="10"/>
  <c r="T10" i="10"/>
  <c r="S10" i="10"/>
  <c r="U9" i="10"/>
  <c r="T9" i="10"/>
  <c r="S9" i="10"/>
  <c r="O8" i="10"/>
  <c r="M8" i="10"/>
  <c r="J8" i="10"/>
  <c r="G8" i="10"/>
  <c r="C8" i="10"/>
  <c r="AL102" i="9"/>
  <c r="AL101" i="9"/>
  <c r="AL100" i="9"/>
  <c r="AL99" i="9"/>
  <c r="K99" i="9"/>
  <c r="AL98" i="9"/>
  <c r="K98" i="9"/>
  <c r="O97" i="9"/>
  <c r="M97" i="9"/>
  <c r="D95" i="9"/>
  <c r="AF92" i="9"/>
  <c r="AE92" i="9"/>
  <c r="AB92" i="9"/>
  <c r="G92" i="9"/>
  <c r="AF91" i="9"/>
  <c r="AJ90" i="9"/>
  <c r="AI90" i="9"/>
  <c r="AH90" i="9"/>
  <c r="AG90" i="9"/>
  <c r="AF90" i="9"/>
  <c r="AE90" i="9"/>
  <c r="AD90" i="9"/>
  <c r="AC90" i="9"/>
  <c r="AB90" i="9"/>
  <c r="AA90" i="9"/>
  <c r="Z90" i="9"/>
  <c r="Y90" i="9"/>
  <c r="AJ89" i="9"/>
  <c r="AI89" i="9"/>
  <c r="AH89" i="9"/>
  <c r="AG89" i="9"/>
  <c r="AF89" i="9"/>
  <c r="AE89" i="9"/>
  <c r="AD89" i="9"/>
  <c r="AC89" i="9"/>
  <c r="AB89" i="9"/>
  <c r="AA89" i="9"/>
  <c r="Z89" i="9"/>
  <c r="Y89" i="9"/>
  <c r="AJ88" i="9"/>
  <c r="AI88" i="9"/>
  <c r="AH88" i="9"/>
  <c r="AG88" i="9"/>
  <c r="AF88" i="9"/>
  <c r="AE88" i="9"/>
  <c r="AD88" i="9"/>
  <c r="AC88" i="9"/>
  <c r="AB88" i="9"/>
  <c r="AA88" i="9"/>
  <c r="Z88" i="9"/>
  <c r="C86" i="9"/>
  <c r="C99" i="9" s="1"/>
  <c r="C85" i="9"/>
  <c r="C98" i="9" s="1"/>
  <c r="C84" i="9"/>
  <c r="C97" i="9" s="1"/>
  <c r="C83" i="9"/>
  <c r="C96" i="9" s="1"/>
  <c r="C82" i="9"/>
  <c r="C95" i="9" s="1"/>
  <c r="C81" i="9"/>
  <c r="C94" i="9" s="1"/>
  <c r="C80" i="9"/>
  <c r="C93" i="9" s="1"/>
  <c r="C79" i="9"/>
  <c r="C92" i="9" s="1"/>
  <c r="C78" i="9"/>
  <c r="C91" i="9" s="1"/>
  <c r="AJ77" i="9"/>
  <c r="AI77" i="9"/>
  <c r="AH77" i="9"/>
  <c r="AG77" i="9"/>
  <c r="AF77" i="9"/>
  <c r="AE77" i="9"/>
  <c r="AD77" i="9"/>
  <c r="AC77" i="9"/>
  <c r="AB77" i="9"/>
  <c r="AA77" i="9"/>
  <c r="Z77" i="9"/>
  <c r="C77" i="9"/>
  <c r="C90" i="9" s="1"/>
  <c r="AJ76" i="9"/>
  <c r="AI76" i="9"/>
  <c r="AH76" i="9"/>
  <c r="AG76" i="9"/>
  <c r="AF76" i="9"/>
  <c r="AE76" i="9"/>
  <c r="AD76" i="9"/>
  <c r="AC76" i="9"/>
  <c r="AB76" i="9"/>
  <c r="AA76" i="9"/>
  <c r="Z76" i="9"/>
  <c r="Y76" i="9"/>
  <c r="C76" i="9"/>
  <c r="C89" i="9" s="1"/>
  <c r="AJ75" i="9"/>
  <c r="AI75" i="9"/>
  <c r="AH75" i="9"/>
  <c r="AG75" i="9"/>
  <c r="AF75" i="9"/>
  <c r="AE75" i="9"/>
  <c r="AD75" i="9"/>
  <c r="AC75" i="9"/>
  <c r="AB75" i="9"/>
  <c r="AA75" i="9"/>
  <c r="Z75" i="9"/>
  <c r="Y75" i="9"/>
  <c r="C75" i="9"/>
  <c r="C88" i="9" s="1"/>
  <c r="AJ74" i="9"/>
  <c r="AI74" i="9"/>
  <c r="AH74" i="9"/>
  <c r="AG74" i="9"/>
  <c r="AF74" i="9"/>
  <c r="AE74" i="9"/>
  <c r="AD74" i="9"/>
  <c r="AC74" i="9"/>
  <c r="AB74" i="9"/>
  <c r="AA74" i="9"/>
  <c r="Z74" i="9"/>
  <c r="Y74" i="9"/>
  <c r="AJ73" i="9"/>
  <c r="AJ97" i="9" s="1"/>
  <c r="AI73" i="9"/>
  <c r="AI97" i="9" s="1"/>
  <c r="AH73" i="9"/>
  <c r="AH97" i="9" s="1"/>
  <c r="AG73" i="9"/>
  <c r="AG97" i="9" s="1"/>
  <c r="AF73" i="9"/>
  <c r="AF97" i="9" s="1"/>
  <c r="AE73" i="9"/>
  <c r="AE97" i="9" s="1"/>
  <c r="AD73" i="9"/>
  <c r="AD97" i="9" s="1"/>
  <c r="AC73" i="9"/>
  <c r="AC97" i="9" s="1"/>
  <c r="AB73" i="9"/>
  <c r="AB97" i="9" s="1"/>
  <c r="AA73" i="9"/>
  <c r="AA97" i="9" s="1"/>
  <c r="Z73" i="9"/>
  <c r="Z97" i="9" s="1"/>
  <c r="Y73" i="9"/>
  <c r="Y97" i="9" s="1"/>
  <c r="N71" i="9"/>
  <c r="AJ65" i="9"/>
  <c r="AI65" i="9"/>
  <c r="AH65" i="9"/>
  <c r="AG65" i="9"/>
  <c r="AF65" i="9"/>
  <c r="AE65" i="9"/>
  <c r="AD65" i="9"/>
  <c r="AC65" i="9"/>
  <c r="AB65" i="9"/>
  <c r="AA65" i="9"/>
  <c r="Z65" i="9"/>
  <c r="Y65" i="9"/>
  <c r="AJ64" i="9"/>
  <c r="AI64" i="9"/>
  <c r="AH64" i="9"/>
  <c r="AG64" i="9"/>
  <c r="AF64" i="9"/>
  <c r="AE64" i="9"/>
  <c r="AD64" i="9"/>
  <c r="AC64" i="9"/>
  <c r="AB64" i="9"/>
  <c r="AA64" i="9"/>
  <c r="Z64" i="9"/>
  <c r="Y64" i="9"/>
  <c r="AJ63" i="9"/>
  <c r="AI63" i="9"/>
  <c r="AH63" i="9"/>
  <c r="AG63" i="9"/>
  <c r="AF63" i="9"/>
  <c r="AE63" i="9"/>
  <c r="AD63" i="9"/>
  <c r="AC63" i="9"/>
  <c r="AB63" i="9"/>
  <c r="AA63" i="9"/>
  <c r="Z63" i="9"/>
  <c r="Y63" i="9"/>
  <c r="AJ62" i="9"/>
  <c r="AI62" i="9"/>
  <c r="AH62" i="9"/>
  <c r="AG62" i="9"/>
  <c r="AF62" i="9"/>
  <c r="AE62" i="9"/>
  <c r="AD62" i="9"/>
  <c r="AC62" i="9"/>
  <c r="AB62" i="9"/>
  <c r="AA62" i="9"/>
  <c r="Z62" i="9"/>
  <c r="AJ61" i="9"/>
  <c r="AI61" i="9"/>
  <c r="AH61" i="9"/>
  <c r="AG61" i="9"/>
  <c r="AF61" i="9"/>
  <c r="AE61" i="9"/>
  <c r="AD61" i="9"/>
  <c r="AC61" i="9"/>
  <c r="AB61" i="9"/>
  <c r="AA61" i="9"/>
  <c r="Z61" i="9"/>
  <c r="Y61" i="9"/>
  <c r="AJ60" i="9"/>
  <c r="AI60" i="9"/>
  <c r="AH60" i="9"/>
  <c r="AG60" i="9"/>
  <c r="AF60" i="9"/>
  <c r="AE60" i="9"/>
  <c r="AD60" i="9"/>
  <c r="AC60" i="9"/>
  <c r="AB60" i="9"/>
  <c r="AA60" i="9"/>
  <c r="Z60" i="9"/>
  <c r="Y60" i="9"/>
  <c r="AJ59" i="9"/>
  <c r="AI59" i="9"/>
  <c r="AH59" i="9"/>
  <c r="AG59" i="9"/>
  <c r="AF59" i="9"/>
  <c r="AE59" i="9"/>
  <c r="AD59" i="9"/>
  <c r="AC59" i="9"/>
  <c r="AB59" i="9"/>
  <c r="AA59" i="9"/>
  <c r="Z59" i="9"/>
  <c r="Y59" i="9"/>
  <c r="AJ58" i="9"/>
  <c r="AJ72" i="9" s="1"/>
  <c r="AI58" i="9"/>
  <c r="AI72" i="9" s="1"/>
  <c r="AH58" i="9"/>
  <c r="AH72" i="9" s="1"/>
  <c r="AG58" i="9"/>
  <c r="AG72" i="9" s="1"/>
  <c r="AF58" i="9"/>
  <c r="AF72" i="9" s="1"/>
  <c r="AE58" i="9"/>
  <c r="AE72" i="9" s="1"/>
  <c r="AD58" i="9"/>
  <c r="AD72" i="9" s="1"/>
  <c r="AC58" i="9"/>
  <c r="AC72" i="9" s="1"/>
  <c r="AB58" i="9"/>
  <c r="AB72" i="9" s="1"/>
  <c r="AA58" i="9"/>
  <c r="AA72" i="9" s="1"/>
  <c r="Z58" i="9"/>
  <c r="Z72" i="9" s="1"/>
  <c r="Y58" i="9"/>
  <c r="Y72" i="9" s="1"/>
  <c r="AJ57" i="9"/>
  <c r="AI57" i="9"/>
  <c r="AH57" i="9"/>
  <c r="AG57" i="9"/>
  <c r="AF57" i="9"/>
  <c r="AE57" i="9"/>
  <c r="AD57" i="9"/>
  <c r="AC57" i="9"/>
  <c r="AB57" i="9"/>
  <c r="AA57" i="9"/>
  <c r="Z57" i="9"/>
  <c r="Y57" i="9"/>
  <c r="O57" i="9"/>
  <c r="G99" i="9" s="1"/>
  <c r="N57" i="9"/>
  <c r="I98" i="9" s="1"/>
  <c r="M57" i="9"/>
  <c r="K97" i="9" s="1"/>
  <c r="L57" i="9"/>
  <c r="M96" i="9" s="1"/>
  <c r="K57" i="9"/>
  <c r="O95" i="9" s="1"/>
  <c r="J57" i="9"/>
  <c r="D94" i="9" s="1"/>
  <c r="I57" i="9"/>
  <c r="I93" i="9" s="1"/>
  <c r="H57" i="9"/>
  <c r="J92" i="9" s="1"/>
  <c r="G57" i="9"/>
  <c r="K91" i="9" s="1"/>
  <c r="AJ56" i="9"/>
  <c r="AI56" i="9"/>
  <c r="AH56" i="9"/>
  <c r="AG56" i="9"/>
  <c r="AF56" i="9"/>
  <c r="AE56" i="9"/>
  <c r="AD56" i="9"/>
  <c r="AC56" i="9"/>
  <c r="AB56" i="9"/>
  <c r="AA56" i="9"/>
  <c r="Z56" i="9"/>
  <c r="Y56" i="9"/>
  <c r="J54" i="9"/>
  <c r="H54" i="9"/>
  <c r="G54" i="9"/>
  <c r="O52" i="9"/>
  <c r="N52" i="9"/>
  <c r="M52" i="9"/>
  <c r="L52" i="9"/>
  <c r="K52" i="9"/>
  <c r="J52" i="9"/>
  <c r="I52" i="9"/>
  <c r="H52" i="9"/>
  <c r="G52" i="9"/>
  <c r="O51" i="9"/>
  <c r="AJ67" i="9" s="1"/>
  <c r="N51" i="9"/>
  <c r="AI67" i="9" s="1"/>
  <c r="M51" i="9"/>
  <c r="AH67" i="9" s="1"/>
  <c r="L51" i="9"/>
  <c r="AG67" i="9" s="1"/>
  <c r="K51" i="9"/>
  <c r="AF67" i="9" s="1"/>
  <c r="J51" i="9"/>
  <c r="AE67" i="9" s="1"/>
  <c r="I51" i="9"/>
  <c r="AD92" i="9" s="1"/>
  <c r="H51" i="9"/>
  <c r="AC92" i="9" s="1"/>
  <c r="G51" i="9"/>
  <c r="AB67" i="9" s="1"/>
  <c r="E51" i="9"/>
  <c r="Z67" i="9" s="1"/>
  <c r="O50" i="9"/>
  <c r="AJ66" i="9" s="1"/>
  <c r="N50" i="9"/>
  <c r="AI66" i="9" s="1"/>
  <c r="M50" i="9"/>
  <c r="AH66" i="9" s="1"/>
  <c r="L50" i="9"/>
  <c r="AG66" i="9" s="1"/>
  <c r="K50" i="9"/>
  <c r="AF66" i="9" s="1"/>
  <c r="J50" i="9"/>
  <c r="AE66" i="9" s="1"/>
  <c r="I50" i="9"/>
  <c r="AD91" i="9" s="1"/>
  <c r="H50" i="9"/>
  <c r="AC66" i="9" s="1"/>
  <c r="G50" i="9"/>
  <c r="AB66" i="9" s="1"/>
  <c r="F50" i="9"/>
  <c r="AA66" i="9" s="1"/>
  <c r="E50" i="9"/>
  <c r="Z66" i="9" s="1"/>
  <c r="Y88" i="9"/>
  <c r="Y62" i="9"/>
  <c r="U32" i="9"/>
  <c r="T32" i="9"/>
  <c r="V32" i="9" s="1"/>
  <c r="S32" i="9"/>
  <c r="V31" i="9"/>
  <c r="U31" i="9"/>
  <c r="T31" i="9"/>
  <c r="S31" i="9"/>
  <c r="T30" i="9"/>
  <c r="V30" i="9" s="1"/>
  <c r="S30" i="9"/>
  <c r="T29" i="9"/>
  <c r="V29" i="9" s="1"/>
  <c r="S29" i="9"/>
  <c r="U28" i="9"/>
  <c r="T28" i="9"/>
  <c r="V28" i="9" s="1"/>
  <c r="S28" i="9"/>
  <c r="U27" i="9"/>
  <c r="T27" i="9"/>
  <c r="V27" i="9" s="1"/>
  <c r="S27" i="9"/>
  <c r="U26" i="9"/>
  <c r="T26" i="9"/>
  <c r="V26" i="9" s="1"/>
  <c r="S26" i="9"/>
  <c r="T25" i="9"/>
  <c r="V25" i="9" s="1"/>
  <c r="S25" i="9"/>
  <c r="T24" i="9"/>
  <c r="V24" i="9" s="1"/>
  <c r="S24" i="9"/>
  <c r="T23" i="9"/>
  <c r="S23" i="9"/>
  <c r="T22" i="9"/>
  <c r="S22" i="9"/>
  <c r="T21" i="9"/>
  <c r="S21" i="9"/>
  <c r="O8" i="9"/>
  <c r="M8" i="9"/>
  <c r="J8" i="9"/>
  <c r="G8" i="9"/>
  <c r="C8" i="9"/>
  <c r="AG91" i="9" l="1"/>
  <c r="E95" i="9"/>
  <c r="N97" i="9"/>
  <c r="L99" i="9"/>
  <c r="I54" i="9"/>
  <c r="G95" i="9"/>
  <c r="J98" i="9"/>
  <c r="U14" i="10"/>
  <c r="T32" i="10"/>
  <c r="D96" i="9"/>
  <c r="L98" i="9"/>
  <c r="U27" i="10"/>
  <c r="U32" i="10" s="1"/>
  <c r="T34" i="10" s="1"/>
  <c r="U31" i="10"/>
  <c r="F93" i="9"/>
  <c r="E96" i="9"/>
  <c r="M98" i="9"/>
  <c r="H95" i="9"/>
  <c r="M54" i="9"/>
  <c r="E94" i="9"/>
  <c r="F96" i="9"/>
  <c r="N98" i="9"/>
  <c r="N54" i="9"/>
  <c r="F94" i="9"/>
  <c r="N96" i="9"/>
  <c r="U29" i="9"/>
  <c r="U30" i="9"/>
  <c r="O54" i="9"/>
  <c r="H91" i="9"/>
  <c r="G94" i="9"/>
  <c r="O96" i="9"/>
  <c r="H99" i="9"/>
  <c r="F95" i="9"/>
  <c r="K54" i="9"/>
  <c r="L54" i="9"/>
  <c r="AC91" i="9"/>
  <c r="H94" i="9"/>
  <c r="D97" i="9"/>
  <c r="I99" i="9"/>
  <c r="AE91" i="9"/>
  <c r="I94" i="9"/>
  <c r="L97" i="9"/>
  <c r="J99" i="9"/>
  <c r="F51" i="9"/>
  <c r="AA67" i="9" s="1"/>
  <c r="AA70" i="9" s="1"/>
  <c r="F57" i="9"/>
  <c r="L90" i="9" s="1"/>
  <c r="V23" i="9"/>
  <c r="U23" i="9"/>
  <c r="F54" i="9"/>
  <c r="E57" i="9"/>
  <c r="M89" i="9" s="1"/>
  <c r="E52" i="9"/>
  <c r="D50" i="9"/>
  <c r="AC96" i="9"/>
  <c r="AD96" i="9"/>
  <c r="AE71" i="9"/>
  <c r="AE95" i="9" s="1"/>
  <c r="AE70" i="9"/>
  <c r="AG71" i="9"/>
  <c r="AG70" i="9"/>
  <c r="AE96" i="9"/>
  <c r="AF71" i="9"/>
  <c r="AF95" i="9" s="1"/>
  <c r="AF70" i="9"/>
  <c r="AH71" i="9"/>
  <c r="AH70" i="9"/>
  <c r="AL72" i="9"/>
  <c r="AF96" i="9"/>
  <c r="AI70" i="9"/>
  <c r="AI71" i="9"/>
  <c r="C13" i="12"/>
  <c r="C42" i="12"/>
  <c r="C73" i="12"/>
  <c r="C75" i="12" s="1"/>
  <c r="C76" i="12" s="1"/>
  <c r="C15" i="12"/>
  <c r="AJ71" i="9"/>
  <c r="AJ70" i="9"/>
  <c r="Z71" i="9"/>
  <c r="Z70" i="9"/>
  <c r="AL97" i="9"/>
  <c r="AB70" i="9"/>
  <c r="AB71" i="9"/>
  <c r="AB95" i="9" s="1"/>
  <c r="T33" i="9"/>
  <c r="AC67" i="9"/>
  <c r="M90" i="9"/>
  <c r="L91" i="9"/>
  <c r="K92" i="9"/>
  <c r="J93" i="9"/>
  <c r="AD66" i="9"/>
  <c r="AD67" i="9"/>
  <c r="M91" i="9"/>
  <c r="AH91" i="9"/>
  <c r="L92" i="9"/>
  <c r="AG92" i="9"/>
  <c r="K93" i="9"/>
  <c r="J94" i="9"/>
  <c r="I95" i="9"/>
  <c r="G96" i="9"/>
  <c r="AB96" i="9"/>
  <c r="E97" i="9"/>
  <c r="O98" i="9"/>
  <c r="M99" i="9"/>
  <c r="U24" i="9"/>
  <c r="N91" i="9"/>
  <c r="AI91" i="9"/>
  <c r="M92" i="9"/>
  <c r="AH92" i="9"/>
  <c r="L93" i="9"/>
  <c r="K94" i="9"/>
  <c r="J95" i="9"/>
  <c r="H96" i="9"/>
  <c r="F97" i="9"/>
  <c r="D98" i="9"/>
  <c r="N99" i="9"/>
  <c r="Y77" i="9"/>
  <c r="D90" i="9"/>
  <c r="O91" i="9"/>
  <c r="AJ91" i="9"/>
  <c r="N92" i="9"/>
  <c r="AI92" i="9"/>
  <c r="M93" i="9"/>
  <c r="L94" i="9"/>
  <c r="K95" i="9"/>
  <c r="I96" i="9"/>
  <c r="G97" i="9"/>
  <c r="E98" i="9"/>
  <c r="O99" i="9"/>
  <c r="C57" i="12"/>
  <c r="F89" i="9"/>
  <c r="E90" i="9"/>
  <c r="D91" i="9"/>
  <c r="Y91" i="9"/>
  <c r="O92" i="9"/>
  <c r="AJ92" i="9"/>
  <c r="N93" i="9"/>
  <c r="M94" i="9"/>
  <c r="L95" i="9"/>
  <c r="J96" i="9"/>
  <c r="H97" i="9"/>
  <c r="F98" i="9"/>
  <c r="D99" i="9"/>
  <c r="G89" i="9"/>
  <c r="E91" i="9"/>
  <c r="Z91" i="9"/>
  <c r="D92" i="9"/>
  <c r="O93" i="9"/>
  <c r="N94" i="9"/>
  <c r="M95" i="9"/>
  <c r="K96" i="9"/>
  <c r="I97" i="9"/>
  <c r="G98" i="9"/>
  <c r="E99" i="9"/>
  <c r="E54" i="9"/>
  <c r="U22" i="9"/>
  <c r="U25" i="9"/>
  <c r="F91" i="9"/>
  <c r="AA91" i="9"/>
  <c r="E92" i="9"/>
  <c r="Z92" i="9"/>
  <c r="D93" i="9"/>
  <c r="O94" i="9"/>
  <c r="N95" i="9"/>
  <c r="L96" i="9"/>
  <c r="J97" i="9"/>
  <c r="H98" i="9"/>
  <c r="F99" i="9"/>
  <c r="U10" i="10"/>
  <c r="D57" i="9"/>
  <c r="V21" i="9" s="1"/>
  <c r="G91" i="9"/>
  <c r="AB91" i="9"/>
  <c r="F92" i="9"/>
  <c r="AA92" i="9"/>
  <c r="E93" i="9"/>
  <c r="J90" i="9"/>
  <c r="I91" i="9"/>
  <c r="H92" i="9"/>
  <c r="G93" i="9"/>
  <c r="J91" i="9"/>
  <c r="I92" i="9"/>
  <c r="H93" i="9"/>
  <c r="I90" i="9" l="1"/>
  <c r="H90" i="9"/>
  <c r="N90" i="9"/>
  <c r="AA71" i="9"/>
  <c r="O90" i="9"/>
  <c r="K90" i="9"/>
  <c r="G90" i="9"/>
  <c r="F90" i="9"/>
  <c r="F52" i="9"/>
  <c r="N89" i="9"/>
  <c r="D89" i="9"/>
  <c r="J89" i="9"/>
  <c r="E89" i="9"/>
  <c r="I89" i="9"/>
  <c r="H89" i="9"/>
  <c r="L89" i="9"/>
  <c r="K89" i="9"/>
  <c r="O89" i="9"/>
  <c r="V22" i="9"/>
  <c r="V33" i="9" s="1"/>
  <c r="V34" i="9" s="1"/>
  <c r="D51" i="9"/>
  <c r="Y66" i="9"/>
  <c r="D72" i="10"/>
  <c r="V34" i="10"/>
  <c r="U34" i="10"/>
  <c r="C22" i="12"/>
  <c r="C24" i="12" s="1"/>
  <c r="C35" i="12" s="1"/>
  <c r="C16" i="12"/>
  <c r="C34" i="12" s="1"/>
  <c r="AD71" i="9"/>
  <c r="AD95" i="9" s="1"/>
  <c r="AD70" i="9"/>
  <c r="AJ96" i="9"/>
  <c r="AJ95" i="9"/>
  <c r="AC71" i="9"/>
  <c r="AC95" i="9" s="1"/>
  <c r="AC70" i="9"/>
  <c r="N88" i="9"/>
  <c r="M88" i="9"/>
  <c r="M100" i="9" s="1"/>
  <c r="L88" i="9"/>
  <c r="J88" i="9"/>
  <c r="J100" i="9" s="1"/>
  <c r="D54" i="9"/>
  <c r="I88" i="9"/>
  <c r="I100" i="9" s="1"/>
  <c r="H88" i="9"/>
  <c r="G88" i="9"/>
  <c r="K88" i="9"/>
  <c r="K100" i="9" s="1"/>
  <c r="F88" i="9"/>
  <c r="E88" i="9"/>
  <c r="E100" i="9" s="1"/>
  <c r="D88" i="9"/>
  <c r="O88" i="9"/>
  <c r="O100" i="9" s="1"/>
  <c r="AG96" i="9"/>
  <c r="AG95" i="9"/>
  <c r="AI95" i="9"/>
  <c r="AI96" i="9"/>
  <c r="Z96" i="9"/>
  <c r="Z95" i="9"/>
  <c r="AA95" i="9"/>
  <c r="AA96" i="9"/>
  <c r="AH96" i="9"/>
  <c r="AH95" i="9"/>
  <c r="D100" i="9" l="1"/>
  <c r="N100" i="9"/>
  <c r="F100" i="9"/>
  <c r="G100" i="9"/>
  <c r="H100" i="9"/>
  <c r="L100" i="9"/>
  <c r="V35" i="9"/>
  <c r="D63" i="9"/>
  <c r="Y67" i="9"/>
  <c r="Y92" i="9"/>
  <c r="Y96" i="9" s="1"/>
  <c r="AL96" i="9" s="1"/>
  <c r="U21" i="9"/>
  <c r="U33" i="9" s="1"/>
  <c r="D52" i="9"/>
  <c r="C37" i="12"/>
  <c r="Y71" i="9" l="1"/>
  <c r="Y70" i="9"/>
  <c r="AL70" i="9" s="1"/>
  <c r="C44" i="12"/>
  <c r="C47" i="12" s="1"/>
  <c r="C62" i="12" s="1"/>
  <c r="C63" i="12" s="1"/>
  <c r="AL71" i="9" l="1"/>
  <c r="Y95" i="9"/>
  <c r="AL9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Stocks, Mark</author>
  </authors>
  <commentList>
    <comment ref="L11" authorId="0" shapeId="0" xr:uid="{5E6B50DC-9136-485A-A5D5-7DBA5BD7FCB5}">
      <text>
        <r>
          <rPr>
            <b/>
            <sz val="9"/>
            <color indexed="81"/>
            <rFont val="Tahoma"/>
            <family val="2"/>
          </rPr>
          <t>Enter Planned monthly volume.  Should be same as NPN or VCN volume.</t>
        </r>
        <r>
          <rPr>
            <sz val="9"/>
            <color indexed="81"/>
            <rFont val="Tahoma"/>
            <family val="2"/>
          </rPr>
          <t xml:space="preserve">
</t>
        </r>
      </text>
    </comment>
    <comment ref="E80" authorId="0" shapeId="0" xr:uid="{17B0E7D6-F28E-49D7-BDD6-29B1EDE9752F}">
      <text>
        <r>
          <rPr>
            <b/>
            <sz val="9"/>
            <color indexed="81"/>
            <rFont val="Tahoma"/>
            <family val="2"/>
          </rPr>
          <t>Pieces of Equip that can run parts.  Note:  If 2 machines, but only one tool, then Qty 1</t>
        </r>
        <r>
          <rPr>
            <sz val="9"/>
            <color indexed="81"/>
            <rFont val="Tahoma"/>
            <family val="2"/>
          </rPr>
          <t xml:space="preserve">
</t>
        </r>
      </text>
    </comment>
    <comment ref="K80" authorId="0" shapeId="0" xr:uid="{C6E4BE0D-B13B-42C9-852E-CE0D068869D2}">
      <text>
        <r>
          <rPr>
            <b/>
            <sz val="9"/>
            <color indexed="81"/>
            <rFont val="Tahoma"/>
            <family val="2"/>
          </rPr>
          <t>Stocks, Mark:</t>
        </r>
        <r>
          <rPr>
            <sz val="9"/>
            <color indexed="81"/>
            <rFont val="Tahoma"/>
            <family val="2"/>
          </rPr>
          <t xml:space="preserve">
Fill out sheet if Load is too high
</t>
        </r>
      </text>
    </comment>
    <comment ref="L80" authorId="0" shapeId="0" xr:uid="{964FE24C-0254-49A4-84E8-E98BE58D0A0E}">
      <text>
        <r>
          <rPr>
            <b/>
            <sz val="9"/>
            <color indexed="81"/>
            <rFont val="Tahoma"/>
            <family val="2"/>
          </rPr>
          <t>Accounts for unplanned down time and change overs.</t>
        </r>
        <r>
          <rPr>
            <sz val="9"/>
            <color indexed="81"/>
            <rFont val="Tahoma"/>
            <family val="2"/>
          </rPr>
          <t xml:space="preserve">
</t>
        </r>
      </text>
    </comment>
    <comment ref="M80" authorId="0" shapeId="0" xr:uid="{FF989FFC-5EB1-478B-96D9-6BDE61CD1274}">
      <text>
        <r>
          <rPr>
            <b/>
            <sz val="9"/>
            <color indexed="81"/>
            <rFont val="Tahoma"/>
            <family val="2"/>
          </rPr>
          <t>Accounts for small line stops and man inefficiencies.</t>
        </r>
        <r>
          <rPr>
            <sz val="9"/>
            <color indexed="81"/>
            <rFont val="Tahoma"/>
            <family val="2"/>
          </rPr>
          <t xml:space="preserve">
</t>
        </r>
      </text>
    </comment>
    <comment ref="N80" authorId="0" shapeId="0" xr:uid="{8305BAD3-B715-4537-AFC5-32FCB380D0A7}">
      <text>
        <r>
          <rPr>
            <b/>
            <sz val="9"/>
            <color indexed="81"/>
            <rFont val="Tahoma"/>
            <family val="2"/>
          </rPr>
          <t>Accounts for scrap and is expressed in % of Good parts.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Stocks, Mark</author>
  </authors>
  <commentList>
    <comment ref="L11" authorId="0" shapeId="0" xr:uid="{79F309E9-7F0E-4952-9934-69AC29EB7851}">
      <text>
        <r>
          <rPr>
            <b/>
            <sz val="9"/>
            <color indexed="81"/>
            <rFont val="Tahoma"/>
            <family val="2"/>
          </rPr>
          <t>Enter Planned monthly volume.  Should be same as NPN or VCN volume.</t>
        </r>
        <r>
          <rPr>
            <sz val="9"/>
            <color indexed="81"/>
            <rFont val="Tahoma"/>
            <family val="2"/>
          </rPr>
          <t xml:space="preserve">
</t>
        </r>
      </text>
    </comment>
    <comment ref="E80" authorId="0" shapeId="0" xr:uid="{EB1F9AE6-6401-44E8-A5B4-C8D62DD2821F}">
      <text>
        <r>
          <rPr>
            <b/>
            <sz val="9"/>
            <color indexed="81"/>
            <rFont val="Tahoma"/>
            <family val="2"/>
          </rPr>
          <t>Pieces of Equip that can run parts.  Note:  If 2 machines, but only one tool, then Qty 1</t>
        </r>
        <r>
          <rPr>
            <sz val="9"/>
            <color indexed="81"/>
            <rFont val="Tahoma"/>
            <family val="2"/>
          </rPr>
          <t xml:space="preserve">
</t>
        </r>
      </text>
    </comment>
    <comment ref="K80" authorId="0" shapeId="0" xr:uid="{F4C37518-4A9F-4C14-A234-CC9BA6286AD5}">
      <text>
        <r>
          <rPr>
            <b/>
            <sz val="9"/>
            <color indexed="81"/>
            <rFont val="Tahoma"/>
            <family val="2"/>
          </rPr>
          <t>Stocks, Mark:</t>
        </r>
        <r>
          <rPr>
            <sz val="9"/>
            <color indexed="81"/>
            <rFont val="Tahoma"/>
            <family val="2"/>
          </rPr>
          <t xml:space="preserve">
Fill out sheet if Load is too high
</t>
        </r>
      </text>
    </comment>
    <comment ref="L80" authorId="0" shapeId="0" xr:uid="{6D6C3976-23B9-4017-A536-A22052BC4D9D}">
      <text>
        <r>
          <rPr>
            <b/>
            <sz val="9"/>
            <color indexed="81"/>
            <rFont val="Tahoma"/>
            <family val="2"/>
          </rPr>
          <t>Accounts for unplanned down time and change overs.</t>
        </r>
        <r>
          <rPr>
            <sz val="9"/>
            <color indexed="81"/>
            <rFont val="Tahoma"/>
            <family val="2"/>
          </rPr>
          <t xml:space="preserve">
</t>
        </r>
      </text>
    </comment>
    <comment ref="M80" authorId="0" shapeId="0" xr:uid="{FE80F182-FF71-4199-9811-B6C30EABA3F2}">
      <text>
        <r>
          <rPr>
            <b/>
            <sz val="9"/>
            <color indexed="81"/>
            <rFont val="Tahoma"/>
            <family val="2"/>
          </rPr>
          <t>Accounts for small line stops and man inefficiencies.</t>
        </r>
        <r>
          <rPr>
            <sz val="9"/>
            <color indexed="81"/>
            <rFont val="Tahoma"/>
            <family val="2"/>
          </rPr>
          <t xml:space="preserve">
</t>
        </r>
      </text>
    </comment>
    <comment ref="N80" authorId="0" shapeId="0" xr:uid="{98B3B728-2B54-424A-8815-08059E638035}">
      <text>
        <r>
          <rPr>
            <b/>
            <sz val="9"/>
            <color indexed="81"/>
            <rFont val="Tahoma"/>
            <family val="2"/>
          </rPr>
          <t>Accounts for scrap and is expressed in % of Good parts.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Stocks, Mark</author>
  </authors>
  <commentList>
    <comment ref="L11" authorId="0" shapeId="0" xr:uid="{C0A28A8B-69A5-46A3-9516-AD30929541C6}">
      <text>
        <r>
          <rPr>
            <b/>
            <sz val="9"/>
            <color indexed="81"/>
            <rFont val="Tahoma"/>
            <family val="2"/>
          </rPr>
          <t>Enter Planned monthly volume.  Should be same as NPN or VCN volume.</t>
        </r>
        <r>
          <rPr>
            <sz val="9"/>
            <color indexed="81"/>
            <rFont val="Tahoma"/>
            <family val="2"/>
          </rPr>
          <t xml:space="preserve">
</t>
        </r>
      </text>
    </comment>
    <comment ref="E80" authorId="0" shapeId="0" xr:uid="{F6267D2E-585C-4ED1-B652-FD355E7F5102}">
      <text>
        <r>
          <rPr>
            <b/>
            <sz val="9"/>
            <color indexed="81"/>
            <rFont val="Tahoma"/>
            <family val="2"/>
          </rPr>
          <t>Pieces of Equip that can run parts.  Note:  If 2 machines, but only one tool, then Qty 1</t>
        </r>
        <r>
          <rPr>
            <sz val="9"/>
            <color indexed="81"/>
            <rFont val="Tahoma"/>
            <family val="2"/>
          </rPr>
          <t xml:space="preserve">
</t>
        </r>
      </text>
    </comment>
    <comment ref="K80" authorId="0" shapeId="0" xr:uid="{2B7CB34D-614E-459D-AC2D-F68C6940DD2E}">
      <text>
        <r>
          <rPr>
            <b/>
            <sz val="9"/>
            <color indexed="81"/>
            <rFont val="Tahoma"/>
            <family val="2"/>
          </rPr>
          <t>Stocks, Mark:</t>
        </r>
        <r>
          <rPr>
            <sz val="9"/>
            <color indexed="81"/>
            <rFont val="Tahoma"/>
            <family val="2"/>
          </rPr>
          <t xml:space="preserve">
Fill out sheet if Load is too high
</t>
        </r>
      </text>
    </comment>
    <comment ref="L80" authorId="0" shapeId="0" xr:uid="{C2BF30DB-94DE-4364-8F4C-70DD883BD2E1}">
      <text>
        <r>
          <rPr>
            <b/>
            <sz val="9"/>
            <color indexed="81"/>
            <rFont val="Tahoma"/>
            <family val="2"/>
          </rPr>
          <t>Accounts for unplanned down time and change overs.</t>
        </r>
        <r>
          <rPr>
            <sz val="9"/>
            <color indexed="81"/>
            <rFont val="Tahoma"/>
            <family val="2"/>
          </rPr>
          <t xml:space="preserve">
</t>
        </r>
      </text>
    </comment>
    <comment ref="M80" authorId="0" shapeId="0" xr:uid="{603374D8-79E8-4572-913B-11191AF06539}">
      <text>
        <r>
          <rPr>
            <b/>
            <sz val="9"/>
            <color indexed="81"/>
            <rFont val="Tahoma"/>
            <family val="2"/>
          </rPr>
          <t>Accounts for small line stops and man inefficiencies.</t>
        </r>
        <r>
          <rPr>
            <sz val="9"/>
            <color indexed="81"/>
            <rFont val="Tahoma"/>
            <family val="2"/>
          </rPr>
          <t xml:space="preserve">
</t>
        </r>
      </text>
    </comment>
    <comment ref="N80" authorId="0" shapeId="0" xr:uid="{9541310A-51BD-4DEB-8973-9AA69E7ED5B4}">
      <text>
        <r>
          <rPr>
            <b/>
            <sz val="9"/>
            <color indexed="81"/>
            <rFont val="Tahoma"/>
            <family val="2"/>
          </rPr>
          <t>Accounts for scrap and is expressed in % of Good parts.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James Dean</author>
  </authors>
  <commentList>
    <comment ref="C52" authorId="0" shapeId="0" xr:uid="{B704EF46-59AE-44DE-B6E9-63A89C93AE98}">
      <text>
        <r>
          <rPr>
            <b/>
            <sz val="12"/>
            <color indexed="81"/>
            <rFont val="Tahoma"/>
            <family val="2"/>
          </rPr>
          <t>Displays if output for each part meets or exceeds requirements.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James Dean</author>
  </authors>
  <commentList>
    <comment ref="C52" authorId="0" shapeId="0" xr:uid="{DC8FEDA1-06C9-4B27-BDF6-74E7A44ACDD1}">
      <text>
        <r>
          <rPr>
            <b/>
            <sz val="12"/>
            <color indexed="81"/>
            <rFont val="Tahoma"/>
            <family val="2"/>
          </rPr>
          <t>Displays if output for each part meets or exceeds requirements.</t>
        </r>
      </text>
    </comment>
  </commentList>
</comments>
</file>

<file path=xl/sharedStrings.xml><?xml version="1.0" encoding="utf-8"?>
<sst xmlns="http://schemas.openxmlformats.org/spreadsheetml/2006/main" count="1515" uniqueCount="484">
  <si>
    <t>Supplier</t>
  </si>
  <si>
    <t>Part Number</t>
  </si>
  <si>
    <t>Name</t>
  </si>
  <si>
    <t>Comments</t>
  </si>
  <si>
    <t>PIC</t>
  </si>
  <si>
    <t>SOP</t>
  </si>
  <si>
    <t>O</t>
  </si>
  <si>
    <t>Toyota</t>
  </si>
  <si>
    <t>CAPACITY STUDY</t>
  </si>
  <si>
    <t>Reply To:</t>
  </si>
  <si>
    <t>SRK Purchasing</t>
  </si>
  <si>
    <t>Completed By:</t>
  </si>
  <si>
    <t>SRKOHpurchasing@us.sumiriko.com</t>
  </si>
  <si>
    <t>Signature</t>
  </si>
  <si>
    <t>Today's Date:</t>
  </si>
  <si>
    <t>Title</t>
  </si>
  <si>
    <t>Contains Formulas, do not type in these cells</t>
  </si>
  <si>
    <t>Contact:</t>
  </si>
  <si>
    <t>Date</t>
  </si>
  <si>
    <t>Due Date:</t>
  </si>
  <si>
    <t>Phone:</t>
  </si>
  <si>
    <t>Dept.</t>
  </si>
  <si>
    <t>Manufacturing</t>
  </si>
  <si>
    <t>QA</t>
  </si>
  <si>
    <t>Engineering</t>
  </si>
  <si>
    <t>Supplier Name:</t>
  </si>
  <si>
    <t>Fax:</t>
  </si>
  <si>
    <t>Plant Location:</t>
  </si>
  <si>
    <t>E-mail:</t>
  </si>
  <si>
    <t>K</t>
  </si>
  <si>
    <t>Bottle Neck Process:</t>
  </si>
  <si>
    <t>Knurling</t>
  </si>
  <si>
    <t>Avg Working Days / month:</t>
  </si>
  <si>
    <t>A</t>
  </si>
  <si>
    <t>B</t>
  </si>
  <si>
    <t>C</t>
  </si>
  <si>
    <t>D</t>
  </si>
  <si>
    <t>E</t>
  </si>
  <si>
    <t>F</t>
  </si>
  <si>
    <t>G</t>
  </si>
  <si>
    <t>H</t>
  </si>
  <si>
    <t xml:space="preserve">I </t>
  </si>
  <si>
    <t>J</t>
  </si>
  <si>
    <t>Min/ Shift</t>
  </si>
  <si>
    <t>Shifts/ Day</t>
  </si>
  <si>
    <t>% Up Time</t>
  </si>
  <si>
    <t>Cycle Time</t>
  </si>
  <si>
    <t>Pcs/Cycle</t>
  </si>
  <si>
    <t>Gross Pcs/Day</t>
  </si>
  <si>
    <t>% Good</t>
  </si>
  <si>
    <t>Total Capacity</t>
  </si>
  <si>
    <t>Line % for Part</t>
  </si>
  <si>
    <t>Capacity / Day</t>
  </si>
  <si>
    <t>Capacity / Month</t>
  </si>
  <si>
    <t>(minutes per shift)</t>
  </si>
  <si>
    <t xml:space="preserve">% of time equipment usually runs </t>
  </si>
  <si>
    <t>[s / pc]</t>
  </si>
  <si>
    <t>How many parts are made per shot</t>
  </si>
  <si>
    <t>"=((A*B*C) / (D/60)) * (E)</t>
  </si>
  <si>
    <t>% Good parts after scrap/reject</t>
  </si>
  <si>
    <t>"=F*G"</t>
  </si>
  <si>
    <t>What % of time is this equipment running this part?</t>
  </si>
  <si>
    <t>=H * I</t>
  </si>
  <si>
    <t>=J * K</t>
  </si>
  <si>
    <t>11-481A-1</t>
  </si>
  <si>
    <t>11-484A-1</t>
  </si>
  <si>
    <t>11-506A-1</t>
  </si>
  <si>
    <t>Customer</t>
  </si>
  <si>
    <t>SRK #</t>
  </si>
  <si>
    <t>Vol / Month</t>
  </si>
  <si>
    <t>Qty / Vehicle</t>
  </si>
  <si>
    <t>Total</t>
  </si>
  <si>
    <t>Updated volumes.  Additional Knurling machines available for future demand.</t>
  </si>
  <si>
    <t>Updated volumes</t>
  </si>
  <si>
    <t>Total Per Month =</t>
  </si>
  <si>
    <t>Total Per Day =</t>
  </si>
  <si>
    <t xml:space="preserve">  NMR-2</t>
  </si>
  <si>
    <t xml:space="preserve">     NMR-3</t>
  </si>
  <si>
    <t xml:space="preserve">   NMR-4</t>
  </si>
  <si>
    <t xml:space="preserve"> NMR-5</t>
  </si>
  <si>
    <t xml:space="preserve">     Actual Values</t>
  </si>
  <si>
    <t>Estimated Values</t>
  </si>
  <si>
    <t>Part Name</t>
  </si>
  <si>
    <t>Date Effective</t>
  </si>
  <si>
    <t>Process Description</t>
  </si>
  <si>
    <t>Process #</t>
  </si>
  <si>
    <t>Eqpt.</t>
  </si>
  <si>
    <t>Brand</t>
  </si>
  <si>
    <t>New or Existing</t>
  </si>
  <si>
    <t>I/H or Outsource</t>
  </si>
  <si>
    <t>I/H</t>
  </si>
  <si>
    <t>Qty.</t>
  </si>
  <si>
    <t>Process</t>
  </si>
  <si>
    <t>Loading Time</t>
  </si>
  <si>
    <t>Allocation %</t>
  </si>
  <si>
    <t>C/T</t>
  </si>
  <si>
    <t>Op. Rate</t>
  </si>
  <si>
    <t>Perf. Rate</t>
  </si>
  <si>
    <t>Quality Rate</t>
  </si>
  <si>
    <t>O.E.E.</t>
  </si>
  <si>
    <t>Daily Good. Pcs. (Process)</t>
  </si>
  <si>
    <t>QR</t>
  </si>
  <si>
    <t>Capacity too low to Supply Downstream Processes</t>
  </si>
  <si>
    <r>
      <t xml:space="preserve">Min. Output Required </t>
    </r>
    <r>
      <rPr>
        <b/>
        <sz val="10"/>
        <rFont val="Arial"/>
        <family val="2"/>
      </rPr>
      <t>(due to quality loss)</t>
    </r>
  </si>
  <si>
    <t xml:space="preserve">  Honda Daily Good Pc. Requirement</t>
  </si>
  <si>
    <r>
      <t xml:space="preserve">    </t>
    </r>
    <r>
      <rPr>
        <b/>
        <sz val="14"/>
        <color indexed="9"/>
        <rFont val="Arial"/>
        <family val="2"/>
      </rPr>
      <t xml:space="preserve"> '</t>
    </r>
    <r>
      <rPr>
        <b/>
        <sz val="14"/>
        <rFont val="Arial"/>
        <family val="2"/>
      </rPr>
      <t>+20%</t>
    </r>
  </si>
  <si>
    <t xml:space="preserve">  RFQ Daily Good Pc. Requirement</t>
  </si>
  <si>
    <r>
      <t xml:space="preserve">    RFQ</t>
    </r>
    <r>
      <rPr>
        <b/>
        <sz val="14"/>
        <color indexed="9"/>
        <rFont val="Arial"/>
        <family val="2"/>
      </rPr>
      <t xml:space="preserve"> '  </t>
    </r>
    <r>
      <rPr>
        <b/>
        <sz val="14"/>
        <rFont val="Arial"/>
        <family val="2"/>
      </rPr>
      <t>+20%</t>
    </r>
  </si>
  <si>
    <t>Ki Plan / Mid-Term Used</t>
  </si>
  <si>
    <t>Honda NMR Reviewer Comments</t>
  </si>
  <si>
    <t>Applications Part Used On (List all Models / Include Reverse KD)</t>
  </si>
  <si>
    <t>Number of working days / week needed to meet Honda's daily good piece requirement</t>
  </si>
  <si>
    <t>Number of working days / week needed to meet + 20% target</t>
  </si>
  <si>
    <t>Are the O.E.E. values realistic? Are they based on actual or similar processes?</t>
  </si>
  <si>
    <t>If the bottleneck process does not meet demand what is the countermeasure plan</t>
  </si>
  <si>
    <t>Are all applications listed and confirmed including reverse KD and Reverse pass through?</t>
  </si>
  <si>
    <t>*Information to be provided by Honda</t>
  </si>
  <si>
    <t>Total Daily Requirement</t>
  </si>
  <si>
    <t>*Additional space provided for comments on page 2</t>
  </si>
  <si>
    <t>Rev</t>
  </si>
  <si>
    <t>Daily Requirement</t>
  </si>
  <si>
    <t>QAV-3</t>
  </si>
  <si>
    <t>Mill1</t>
  </si>
  <si>
    <t>Lathe</t>
  </si>
  <si>
    <t>Gun Drill</t>
  </si>
  <si>
    <t>Mill2</t>
  </si>
  <si>
    <t>Mill3</t>
  </si>
  <si>
    <t>Grinding</t>
  </si>
  <si>
    <t>De-burring</t>
  </si>
  <si>
    <t>I</t>
  </si>
  <si>
    <t>L</t>
  </si>
  <si>
    <t>New</t>
  </si>
  <si>
    <t>Exisiting</t>
  </si>
  <si>
    <t>Daily Good. Pcs. (Net) after scrap loss thru all processes</t>
  </si>
  <si>
    <t xml:space="preserve">     Process Cycle Time Target</t>
  </si>
  <si>
    <t>3 Digit Model Code</t>
  </si>
  <si>
    <t>#</t>
  </si>
  <si>
    <t>DESCRIPTION</t>
  </si>
  <si>
    <t>DETAILS</t>
  </si>
  <si>
    <t>Timing when values were collected</t>
  </si>
  <si>
    <t>Select the appropriate development timing and if the values were actually collected or estimated (click in the box and a check mark will appear)</t>
  </si>
  <si>
    <t>Name of supplier.</t>
  </si>
  <si>
    <t>Name of part.</t>
  </si>
  <si>
    <t>Date on which the form was completed or revised.</t>
  </si>
  <si>
    <t>Date on which the capacity shown wiil be available.</t>
  </si>
  <si>
    <t>Equipment (Quantity)</t>
  </si>
  <si>
    <t>Process (Loading Time)</t>
  </si>
  <si>
    <t>Process (Allocation %)</t>
  </si>
  <si>
    <t>Process (Cycle Time)</t>
  </si>
  <si>
    <t>Process (Operating Rate)</t>
  </si>
  <si>
    <t>Process (Performance Rate)</t>
  </si>
  <si>
    <t>Process (Quality Rate)</t>
  </si>
  <si>
    <t>Process (Overall Equipment Effectiveness)</t>
  </si>
  <si>
    <t xml:space="preserve">          N+3</t>
  </si>
  <si>
    <t>Date Submitted</t>
  </si>
  <si>
    <t>Effectiv</t>
  </si>
  <si>
    <t>Total Equipment Utilization</t>
  </si>
  <si>
    <t>Part Req./Day</t>
  </si>
  <si>
    <t>Part Capacity/Day</t>
  </si>
  <si>
    <t>% of line Reqiuired</t>
  </si>
  <si>
    <t>Allocated</t>
  </si>
  <si>
    <t>Open Allocation</t>
  </si>
  <si>
    <t>Part Number (s)</t>
  </si>
  <si>
    <t>Part Number Required</t>
  </si>
  <si>
    <t>Daily Pcs. Req'd</t>
  </si>
  <si>
    <t>Daily Pcs Required</t>
  </si>
  <si>
    <t>Bottleneck Process Name</t>
  </si>
  <si>
    <t>Equipment</t>
  </si>
  <si>
    <t>*QTY Must Match</t>
  </si>
  <si>
    <t xml:space="preserve">* Note - For the bottleneck process listed on this page:
 - The following fields on the allocation sheet must be an exact match of the same process from CSS Pg 1/2 for:
</t>
  </si>
  <si>
    <t>*Load Time Must Match</t>
  </si>
  <si>
    <t>Daily Gd. Pcs.</t>
  </si>
  <si>
    <t>Judge</t>
  </si>
  <si>
    <t>Min. Allocation Required</t>
  </si>
  <si>
    <t>Part #</t>
  </si>
  <si>
    <t>Daily Good pcs at 100%</t>
  </si>
  <si>
    <t>Pcs Rqd</t>
  </si>
  <si>
    <t>Proc</t>
  </si>
  <si>
    <t>Qty</t>
  </si>
  <si>
    <t>LT</t>
  </si>
  <si>
    <t>Allo</t>
  </si>
  <si>
    <t>*Over-Allocated*</t>
  </si>
  <si>
    <t>OR</t>
  </si>
  <si>
    <t>OEE</t>
  </si>
  <si>
    <t>Gd Pcs</t>
  </si>
  <si>
    <t>Monthly Daily Avg Part Demand</t>
  </si>
  <si>
    <t>Part</t>
  </si>
  <si>
    <t>Enter Daily Avg Demand for Each Part Above</t>
  </si>
  <si>
    <t>Allocation Requried</t>
  </si>
  <si>
    <t>Total Allocation</t>
  </si>
  <si>
    <t>Process Capability</t>
  </si>
  <si>
    <t>% Utilized</t>
  </si>
  <si>
    <t>Equipment % Non-utilized</t>
  </si>
  <si>
    <t>% Non-utilized</t>
  </si>
  <si>
    <t>12345-ABC-A000</t>
  </si>
  <si>
    <t>12987-DCE-A000</t>
  </si>
  <si>
    <t>Daily pcs. Required</t>
  </si>
  <si>
    <t>press</t>
  </si>
  <si>
    <t xml:space="preserve">  </t>
  </si>
  <si>
    <t>CAPACITY ALLOCATION SHEET OPERATION STANDARDS</t>
  </si>
  <si>
    <t>Honda part number as it appears on the drawing.</t>
  </si>
  <si>
    <t>Graph (Demand vs. Allocated Capacity)</t>
  </si>
  <si>
    <t>Precalculated graph. Compares average Honda's daily part requirement vs. actual capacity at the stated allocation percentage.</t>
  </si>
  <si>
    <t>List all parts produced on the shared process (example - 12341-RAA) Note: non- Honda parts may use a represented name such as A,B,C or Other</t>
  </si>
  <si>
    <t>Daily Pieces Required</t>
  </si>
  <si>
    <t>Indicate the average daily demand for each part (use Honda daily good piece requirement value from the Capacity Summary Sheet)</t>
  </si>
  <si>
    <t>Bottleneck Process Description</t>
  </si>
  <si>
    <t>General description for the shared process (example-heat treat, plating etc.)  Only one process type may be listed per form.</t>
  </si>
  <si>
    <t>Quantity of equipment used at the process</t>
  </si>
  <si>
    <t xml:space="preserve">Daily loading time in minutes available for producing parts for each process.  Lunches &amp; breaks not included. </t>
  </si>
  <si>
    <t>Percentage of loading time that is required for running each part type listed.
Use the minimum allocation % required to meet the "Daily Pcs Req"</t>
  </si>
  <si>
    <t>The part-to-part cycle time in seconds for each part type listed</t>
  </si>
  <si>
    <t>Calculated: "actual operating time" / "loading time"  ["actual operating time" = "loading time" - "down time"].  Since part is not in mass-production yet, this percentage must be estimated based on past "down time" experience w/ similar parts and equipment</t>
  </si>
  <si>
    <t xml:space="preserve">Calculated: ("actual daily output" x "cycle time") / ("actual operating time" x 60) </t>
  </si>
  <si>
    <t>Calculated: ("average daily output" - "average daily scrap") / "average daily output".  If the part is not in mass-production yet, this percentage must be estimated based on past "scrap" experience w/ similar parts and equipment.</t>
  </si>
  <si>
    <t>Calculated: "operating rate" x "performance rate" x "quality rate".  This value will calculate automatically based on the inputs in sections 14, 15, &amp; 16.</t>
  </si>
  <si>
    <t xml:space="preserve">Process (Daily Good Pieces) </t>
  </si>
  <si>
    <t>Calculated: "loading time" x "allocation %" x "O.E.E." x "quantity" x 60 / "cycle time".  This value will calculate automatically based on the inputs in sections 10, 11, 12, 13, 14, 15,&amp;16</t>
  </si>
  <si>
    <t xml:space="preserve">        "Daily Gd. Pcs."  (=) or (&gt;) "Daily Pcs. Required" .
        "Daily Gd. Pcs." (&lt;) "Daily Pcs. Required" .</t>
  </si>
  <si>
    <t>Total Process Utilization (Graph %)</t>
  </si>
  <si>
    <t xml:space="preserve">Graph showing the percentage of  utilized and non-utilized equipment.  Calculated based on the actual utilization required to meet all the "Daily Pcs Required" (does not reflect the allocation input in the "Allocation" row. </t>
  </si>
  <si>
    <t>"Over-Allocated"</t>
  </si>
  <si>
    <t>Will only appear if total allocation &gt; 100%.  Indicates an over capacity situation.</t>
  </si>
  <si>
    <r>
      <t xml:space="preserve">Shows the minimum amount of allocation that must be assigned to this part in order to meet the "Daily Pcs. Req'd".  Only shows a quantity if this process does not meet the necessary allocation.
</t>
    </r>
    <r>
      <rPr>
        <i/>
        <sz val="12"/>
        <rFont val="Arial"/>
        <family val="2"/>
      </rPr>
      <t>Calculated: (Daily Pcs Required.) / ((Load Time x 60 / Cycle Time) x Qty x OEE))</t>
    </r>
  </si>
  <si>
    <t>Load Time</t>
  </si>
  <si>
    <t>Min</t>
  </si>
  <si>
    <t>Machine run-time after Planned downtime removed</t>
  </si>
  <si>
    <r>
      <rPr>
        <b/>
        <u/>
        <sz val="10"/>
        <rFont val="Arial"/>
        <family val="2"/>
      </rPr>
      <t>Max Load Time</t>
    </r>
    <r>
      <rPr>
        <sz val="10"/>
        <rFont val="Arial"/>
        <family val="2"/>
      </rPr>
      <t xml:space="preserve">
 1440 (3 shifts)
 960 (2 shifts)
 480 (1 shift)</t>
    </r>
  </si>
  <si>
    <t>Daily Work Time</t>
  </si>
  <si>
    <t xml:space="preserve"> # of minutes per day line is available to run production</t>
  </si>
  <si>
    <t>Planned Daily Lunch Time</t>
  </si>
  <si>
    <t>Total of all shifts combined</t>
  </si>
  <si>
    <t>Planned Daily Break Time</t>
  </si>
  <si>
    <t>Daily Break Time</t>
  </si>
  <si>
    <t>Total Lunch / Break time for all shifts</t>
  </si>
  <si>
    <t>Planned Daily Downtime</t>
  </si>
  <si>
    <t xml:space="preserve"> Planned shift change meetings, COP, Machine warm up time</t>
  </si>
  <si>
    <t>(A)</t>
  </si>
  <si>
    <t xml:space="preserve"> Qty entered on CSS pg1, 2 and alloction tabs</t>
  </si>
  <si>
    <t>Operating Rate</t>
  </si>
  <si>
    <t>Ratio of Actual run time to Load Time</t>
  </si>
  <si>
    <t>Accts for unplanned run stops and changeovers</t>
  </si>
  <si>
    <t>Calculated above (A)</t>
  </si>
  <si>
    <t>Unplanned Downtime</t>
  </si>
  <si>
    <t xml:space="preserve">Eqpt failure, tool changes, power outage,  </t>
  </si>
  <si>
    <t>(B)</t>
  </si>
  <si>
    <t>Actual Daily Operating Time</t>
  </si>
  <si>
    <t>Load time - Unplanned downtime</t>
  </si>
  <si>
    <t>Actual operating time compared to Loading Time</t>
  </si>
  <si>
    <t>Performance Rate</t>
  </si>
  <si>
    <t>Ratio of Actual Output vs Ideal Output</t>
  </si>
  <si>
    <t>Accts for small stops and slower line speed</t>
  </si>
  <si>
    <t>(Total Output X Cycle time)/ (Operating Time * Allocation * 60)</t>
  </si>
  <si>
    <t>(C)</t>
  </si>
  <si>
    <t>Average Daily Output (Before Scrap)</t>
  </si>
  <si>
    <t>Average number of pieces per day output</t>
  </si>
  <si>
    <t>Ideal run rate = theoretical cycle time</t>
  </si>
  <si>
    <t>Planned Cycle time</t>
  </si>
  <si>
    <t>Cycle time the process should be running</t>
  </si>
  <si>
    <t>Calculated Above (B)</t>
  </si>
  <si>
    <t>Allocation</t>
  </si>
  <si>
    <t>Percentage of the operating time used</t>
  </si>
  <si>
    <t>(D)</t>
  </si>
  <si>
    <t>Good pieces / Total Pieces</t>
  </si>
  <si>
    <t>Average number of pieces per day output ( C )</t>
  </si>
  <si>
    <t>Average Daily Scrap</t>
  </si>
  <si>
    <t>Average number of scrap pieces per day output</t>
  </si>
  <si>
    <t>(E)</t>
  </si>
  <si>
    <t>O.E.E</t>
  </si>
  <si>
    <t>Overall Eqpt. Effectiveness</t>
  </si>
  <si>
    <t>TAKT Time</t>
  </si>
  <si>
    <t>Cycle Time Required to meet Capacity Targets</t>
  </si>
  <si>
    <t>Used to Determine the  Cycle Time Required to meet Demand  
(Assumption - O.E.E and Allocation is accurate)</t>
  </si>
  <si>
    <t>Breaks and Lunch removed</t>
  </si>
  <si>
    <t>Capacity Target</t>
  </si>
  <si>
    <t>Average Daily Forecasst</t>
  </si>
  <si>
    <t># of pieces of (eqpt, dies)  Qty column from CSS</t>
  </si>
  <si>
    <t>Required Cycle to meet Honda's Forecast</t>
  </si>
  <si>
    <t>(((Load Time X 60) / Capacity Target) x OEE X Qty X Allocation)</t>
  </si>
  <si>
    <t>Line Balance</t>
  </si>
  <si>
    <t>Re-balancing the line can improve this outcome</t>
  </si>
  <si>
    <t>Process 1</t>
  </si>
  <si>
    <t>Avg Process Cycle Time</t>
  </si>
  <si>
    <t>Process 2</t>
  </si>
  <si>
    <t>Process 3</t>
  </si>
  <si>
    <t>Process 4</t>
  </si>
  <si>
    <t>Total Process Time</t>
  </si>
  <si>
    <t>Target should be 90%</t>
  </si>
  <si>
    <t># of Associates Needed</t>
  </si>
  <si>
    <t># of Associates needed to run line</t>
  </si>
  <si>
    <t>Can be affected by Machine vs Man cycle times</t>
  </si>
  <si>
    <t>Total Labor Time</t>
  </si>
  <si>
    <t>TAKT</t>
  </si>
  <si>
    <t>Minimum Assoc Required</t>
  </si>
  <si>
    <t>Utilization</t>
  </si>
  <si>
    <t>Portion of Time Eqprt is being Used</t>
  </si>
  <si>
    <t>Cycle Time x Demand / 3600 /Allocation / OEE</t>
  </si>
  <si>
    <t>Daily Demand</t>
  </si>
  <si>
    <t>Load Time x 60 x Qty</t>
  </si>
  <si>
    <t>Process Hours Required</t>
  </si>
  <si>
    <t>Process Hours Available</t>
  </si>
  <si>
    <t>Equipment Utilization</t>
  </si>
  <si>
    <t>Total Process Time / (Bottleneck Process X # Processes)</t>
  </si>
  <si>
    <t>AVAILABLE TIME</t>
  </si>
  <si>
    <t>Hours/Shift</t>
  </si>
  <si>
    <t>LOADING</t>
  </si>
  <si>
    <t>CAPACITY - LOADING WORKSHEET CONDITION REFERENCE</t>
  </si>
  <si>
    <t>The CAPACITY - LOADING WORKSHEET is a reference tool only.  PSD is responsible for evaluating an individual supplier's condition based on the provided information to determine if adequate capacity exists to meet Toyota demand.</t>
  </si>
  <si>
    <t>CAPACITY CONFIRMATION</t>
  </si>
  <si>
    <r>
      <t xml:space="preserve">Adequate capacity </t>
    </r>
    <r>
      <rPr>
        <b/>
        <sz val="10"/>
        <rFont val="Arial"/>
        <family val="2"/>
      </rPr>
      <t>EXISTS</t>
    </r>
    <r>
      <rPr>
        <sz val="11"/>
        <color theme="1"/>
        <rFont val="Calibri"/>
        <family val="2"/>
        <scheme val="minor"/>
      </rPr>
      <t xml:space="preserve"> to meet demand if any of the following conditions are true:</t>
    </r>
  </si>
  <si>
    <t>●</t>
  </si>
  <si>
    <r>
      <t>Total line utilization (U)</t>
    </r>
    <r>
      <rPr>
        <sz val="11"/>
        <color theme="1"/>
        <rFont val="Calibri"/>
        <family val="2"/>
        <scheme val="minor"/>
      </rPr>
      <t xml:space="preserve"> is &lt; 100% </t>
    </r>
  </si>
  <si>
    <r>
      <t>Total hours/day (T)</t>
    </r>
    <r>
      <rPr>
        <sz val="11"/>
        <color theme="1"/>
        <rFont val="Calibri"/>
        <family val="2"/>
        <scheme val="minor"/>
      </rPr>
      <t xml:space="preserve"> &lt; </t>
    </r>
    <r>
      <rPr>
        <b/>
        <sz val="10"/>
        <rFont val="Arial"/>
        <family val="2"/>
      </rPr>
      <t>available hours/day (E)</t>
    </r>
  </si>
  <si>
    <r>
      <t>HVPT Target (S)</t>
    </r>
    <r>
      <rPr>
        <sz val="11"/>
        <color theme="1"/>
        <rFont val="Calibri"/>
        <family val="2"/>
        <scheme val="minor"/>
      </rPr>
      <t xml:space="preserve"> &lt; </t>
    </r>
    <r>
      <rPr>
        <b/>
        <sz val="10"/>
        <rFont val="Arial"/>
        <family val="2"/>
      </rPr>
      <t>Supplier Efficiency Target (R)</t>
    </r>
  </si>
  <si>
    <r>
      <t xml:space="preserve">Adequate capacity </t>
    </r>
    <r>
      <rPr>
        <b/>
        <sz val="10"/>
        <rFont val="Arial"/>
        <family val="2"/>
      </rPr>
      <t>DOES NOT EXIST</t>
    </r>
    <r>
      <rPr>
        <sz val="11"/>
        <color theme="1"/>
        <rFont val="Calibri"/>
        <family val="2"/>
        <scheme val="minor"/>
      </rPr>
      <t xml:space="preserve"> to meet demand if any of the following conditions are true:</t>
    </r>
  </si>
  <si>
    <r>
      <t>Total line utilization (U)</t>
    </r>
    <r>
      <rPr>
        <sz val="11"/>
        <color theme="1"/>
        <rFont val="Calibri"/>
        <family val="2"/>
        <scheme val="minor"/>
      </rPr>
      <t xml:space="preserve"> is &gt; 100% </t>
    </r>
  </si>
  <si>
    <r>
      <t>Total hours/day (T)</t>
    </r>
    <r>
      <rPr>
        <sz val="11"/>
        <color theme="1"/>
        <rFont val="Calibri"/>
        <family val="2"/>
        <scheme val="minor"/>
      </rPr>
      <t xml:space="preserve"> &gt; </t>
    </r>
    <r>
      <rPr>
        <b/>
        <sz val="10"/>
        <rFont val="Arial"/>
        <family val="2"/>
      </rPr>
      <t>available hours/day (E)</t>
    </r>
  </si>
  <si>
    <r>
      <t>HVPT Target (S)</t>
    </r>
    <r>
      <rPr>
        <sz val="11"/>
        <color theme="1"/>
        <rFont val="Calibri"/>
        <family val="2"/>
        <scheme val="minor"/>
      </rPr>
      <t xml:space="preserve"> &gt; </t>
    </r>
    <r>
      <rPr>
        <b/>
        <sz val="10"/>
        <rFont val="Arial"/>
        <family val="2"/>
      </rPr>
      <t>Supplier Efficiency Target (R)</t>
    </r>
  </si>
  <si>
    <t>Notes and Exceptions:</t>
  </si>
  <si>
    <r>
      <t>Total line utilization (U)</t>
    </r>
    <r>
      <rPr>
        <sz val="10"/>
        <rFont val="Arial"/>
        <family val="2"/>
      </rPr>
      <t xml:space="preserve"> and </t>
    </r>
    <r>
      <rPr>
        <b/>
        <sz val="10"/>
        <rFont val="Arial"/>
        <family val="2"/>
      </rPr>
      <t>total hours/day (S)</t>
    </r>
    <r>
      <rPr>
        <sz val="10"/>
        <rFont val="Arial"/>
        <family val="2"/>
      </rPr>
      <t xml:space="preserve"> assume a change over occurs daily for each part loaded for an individual operation/process</t>
    </r>
  </si>
  <si>
    <t>PSD should evaluate the frequency of a change over to determine actual impact on total line utilization (U) and total hours/day (S)</t>
  </si>
  <si>
    <t>-</t>
  </si>
  <si>
    <t>Possible conditions for further evaluation</t>
  </si>
  <si>
    <r>
      <t>Total line utilization (U)</t>
    </r>
    <r>
      <rPr>
        <sz val="10"/>
        <rFont val="Arial"/>
        <family val="2"/>
      </rPr>
      <t xml:space="preserve"> is </t>
    </r>
    <r>
      <rPr>
        <u/>
        <sz val="10"/>
        <rFont val="Arial"/>
        <family val="2"/>
      </rPr>
      <t>&gt;</t>
    </r>
    <r>
      <rPr>
        <sz val="10"/>
        <rFont val="Arial"/>
        <family val="2"/>
      </rPr>
      <t xml:space="preserve"> 100%</t>
    </r>
  </si>
  <si>
    <r>
      <t>Total hours/day (T)</t>
    </r>
    <r>
      <rPr>
        <sz val="10"/>
        <rFont val="Arial"/>
        <family val="2"/>
      </rPr>
      <t xml:space="preserve"> </t>
    </r>
    <r>
      <rPr>
        <u/>
        <sz val="10"/>
        <rFont val="Arial"/>
        <family val="2"/>
      </rPr>
      <t>&gt;</t>
    </r>
    <r>
      <rPr>
        <sz val="10"/>
        <rFont val="Arial"/>
        <family val="2"/>
      </rPr>
      <t xml:space="preserve"> </t>
    </r>
    <r>
      <rPr>
        <b/>
        <sz val="10"/>
        <rFont val="Arial"/>
        <family val="2"/>
      </rPr>
      <t>available hours/day (E)</t>
    </r>
  </si>
  <si>
    <r>
      <t xml:space="preserve">Hours/Shift </t>
    </r>
    <r>
      <rPr>
        <sz val="11"/>
        <color theme="1"/>
        <rFont val="Calibri"/>
        <family val="2"/>
        <scheme val="minor"/>
      </rPr>
      <t xml:space="preserve">should be </t>
    </r>
    <r>
      <rPr>
        <u/>
        <sz val="10"/>
        <rFont val="Arial"/>
        <family val="2"/>
      </rPr>
      <t>&lt;</t>
    </r>
    <r>
      <rPr>
        <sz val="10"/>
        <rFont val="Arial"/>
        <family val="2"/>
      </rPr>
      <t xml:space="preserve"> 12 hours</t>
    </r>
  </si>
  <si>
    <r>
      <t>Break/Lunch</t>
    </r>
    <r>
      <rPr>
        <sz val="11"/>
        <color theme="1"/>
        <rFont val="Calibri"/>
        <family val="2"/>
        <scheme val="minor"/>
      </rPr>
      <t xml:space="preserve"> should be </t>
    </r>
    <r>
      <rPr>
        <u/>
        <sz val="10"/>
        <rFont val="Arial"/>
        <family val="2"/>
      </rPr>
      <t>&lt;</t>
    </r>
    <r>
      <rPr>
        <sz val="10"/>
        <rFont val="Arial"/>
        <family val="2"/>
      </rPr>
      <t xml:space="preserve"> 100 minutes</t>
    </r>
  </si>
  <si>
    <r>
      <t>Shifts/Day</t>
    </r>
    <r>
      <rPr>
        <sz val="11"/>
        <color theme="1"/>
        <rFont val="Calibri"/>
        <family val="2"/>
        <scheme val="minor"/>
      </rPr>
      <t xml:space="preserve"> should be </t>
    </r>
    <r>
      <rPr>
        <u/>
        <sz val="10"/>
        <rFont val="Arial"/>
        <family val="2"/>
      </rPr>
      <t>&lt;</t>
    </r>
    <r>
      <rPr>
        <sz val="10"/>
        <rFont val="Arial"/>
        <family val="2"/>
      </rPr>
      <t xml:space="preserve"> 3</t>
    </r>
  </si>
  <si>
    <r>
      <t>Days/Week</t>
    </r>
    <r>
      <rPr>
        <sz val="11"/>
        <color theme="1"/>
        <rFont val="Calibri"/>
        <family val="2"/>
        <scheme val="minor"/>
      </rPr>
      <t xml:space="preserve"> must be </t>
    </r>
    <r>
      <rPr>
        <u/>
        <sz val="10"/>
        <rFont val="Arial"/>
        <family val="2"/>
      </rPr>
      <t>&lt;</t>
    </r>
    <r>
      <rPr>
        <sz val="10"/>
        <rFont val="Arial"/>
        <family val="2"/>
      </rPr>
      <t xml:space="preserve"> 7 days</t>
    </r>
  </si>
  <si>
    <r>
      <t xml:space="preserve">Possible conditions for further evaluation/investigation:  </t>
    </r>
    <r>
      <rPr>
        <b/>
        <sz val="10"/>
        <rFont val="Arial"/>
        <family val="2"/>
      </rPr>
      <t>Days/Week (D)</t>
    </r>
    <r>
      <rPr>
        <sz val="11"/>
        <color theme="1"/>
        <rFont val="Calibri"/>
        <family val="2"/>
        <scheme val="minor"/>
      </rPr>
      <t xml:space="preserve"> is &gt; 5 or &lt; 5</t>
    </r>
  </si>
  <si>
    <r>
      <t>Hours/Day</t>
    </r>
    <r>
      <rPr>
        <sz val="11"/>
        <color theme="1"/>
        <rFont val="Calibri"/>
        <family val="2"/>
        <scheme val="minor"/>
      </rPr>
      <t xml:space="preserve"> must be </t>
    </r>
    <r>
      <rPr>
        <u/>
        <sz val="10"/>
        <rFont val="Arial"/>
        <family val="2"/>
      </rPr>
      <t>&lt;</t>
    </r>
    <r>
      <rPr>
        <sz val="10"/>
        <rFont val="Arial"/>
        <family val="2"/>
      </rPr>
      <t xml:space="preserve"> 24 hours</t>
    </r>
  </si>
  <si>
    <t>(F)</t>
  </si>
  <si>
    <r>
      <t xml:space="preserve">Change Over </t>
    </r>
    <r>
      <rPr>
        <sz val="10"/>
        <rFont val="Arial"/>
        <family val="2"/>
      </rPr>
      <t xml:space="preserve">frequency should be evaluated to determine actual impact on </t>
    </r>
    <r>
      <rPr>
        <b/>
        <sz val="10"/>
        <rFont val="Arial"/>
        <family val="2"/>
      </rPr>
      <t>total line utilization (U) and total hours/day (T)</t>
    </r>
  </si>
  <si>
    <r>
      <t xml:space="preserve">See </t>
    </r>
    <r>
      <rPr>
        <i/>
        <sz val="10"/>
        <rFont val="Arial"/>
        <family val="2"/>
      </rPr>
      <t>Notes and Exceptions</t>
    </r>
    <r>
      <rPr>
        <sz val="10"/>
        <rFont val="Arial"/>
        <family val="2"/>
      </rPr>
      <t xml:space="preserve"> in CAPACITY CONFIRMATION SECTION</t>
    </r>
  </si>
  <si>
    <t>(G)</t>
  </si>
  <si>
    <r>
      <t>Up-Time</t>
    </r>
    <r>
      <rPr>
        <sz val="11"/>
        <color theme="1"/>
        <rFont val="Calibri"/>
        <family val="2"/>
        <scheme val="minor"/>
      </rPr>
      <t xml:space="preserve"> should be &gt;</t>
    </r>
    <r>
      <rPr>
        <sz val="10"/>
        <rFont val="Arial"/>
        <family val="2"/>
      </rPr>
      <t xml:space="preserve"> 60%</t>
    </r>
  </si>
  <si>
    <t>Up-Time value is reference only and may vary based on commodity, process, and/or operation</t>
  </si>
  <si>
    <t>(H)</t>
  </si>
  <si>
    <r>
      <t xml:space="preserve">Cycle Time </t>
    </r>
    <r>
      <rPr>
        <sz val="10"/>
        <rFont val="Arial"/>
        <family val="2"/>
      </rPr>
      <t>accuracy should be confirmed during actual trial run</t>
    </r>
  </si>
  <si>
    <t>(I)</t>
  </si>
  <si>
    <r>
      <t xml:space="preserve">Pieces/Cycle </t>
    </r>
    <r>
      <rPr>
        <sz val="10"/>
        <rFont val="Arial"/>
        <family val="2"/>
      </rPr>
      <t>should be confirmed during actual trial run</t>
    </r>
  </si>
  <si>
    <t>(J)</t>
  </si>
  <si>
    <r>
      <t xml:space="preserve">Good Pieces </t>
    </r>
    <r>
      <rPr>
        <sz val="10"/>
        <rFont val="Arial"/>
        <family val="2"/>
      </rPr>
      <t>should be &gt; 75%</t>
    </r>
  </si>
  <si>
    <t>Good Pieces value is reference only and may vary based on commodity, process, and/or operation</t>
  </si>
  <si>
    <t>(O)</t>
  </si>
  <si>
    <r>
      <t xml:space="preserve">Total Customer Requirement </t>
    </r>
    <r>
      <rPr>
        <sz val="10"/>
        <rFont val="Arial"/>
        <family val="2"/>
      </rPr>
      <t>should be compared to latest TEMA provided demand for accuracy</t>
    </r>
  </si>
  <si>
    <t>PIECES/HOUR REQUIREMENT</t>
  </si>
  <si>
    <t>Efficiency Target (R)</t>
  </si>
  <si>
    <t>Based on target cycle time to maximize efficiency</t>
  </si>
  <si>
    <t>Determined by Up-Time % (G), Cycle Time (H), Pieces/Cycle (I), and Good Pieces (J)</t>
  </si>
  <si>
    <t>HVPT Target (S)</t>
  </si>
  <si>
    <t>Based on TAKT time</t>
  </si>
  <si>
    <t>Determined by Total Customer Requirement (O) and available time</t>
  </si>
  <si>
    <r>
      <t xml:space="preserve">A supplier must be capable of meeting the </t>
    </r>
    <r>
      <rPr>
        <b/>
        <sz val="10"/>
        <rFont val="Arial"/>
        <family val="2"/>
      </rPr>
      <t>HVPT target (S)</t>
    </r>
    <r>
      <rPr>
        <sz val="10"/>
        <rFont val="Arial"/>
        <family val="2"/>
      </rPr>
      <t>, this is the minimum good pieces/hour output in order to accommodate demand</t>
    </r>
  </si>
  <si>
    <r>
      <t>HVPT target (S)</t>
    </r>
    <r>
      <rPr>
        <sz val="10"/>
        <rFont val="Arial"/>
        <family val="2"/>
      </rPr>
      <t xml:space="preserve"> assumes ALL available hours (available hours =  Hours/Day (E) - Sum Change Over SUM(F)) will be utilized</t>
    </r>
  </si>
  <si>
    <r>
      <t xml:space="preserve">Based on manufacturing conditions (manpower allocation, scheduling, etc.), a supplier's output may fall between the </t>
    </r>
    <r>
      <rPr>
        <b/>
        <sz val="10"/>
        <rFont val="Arial"/>
        <family val="2"/>
      </rPr>
      <t>HVPT target (S)</t>
    </r>
    <r>
      <rPr>
        <sz val="10"/>
        <rFont val="Arial"/>
        <family val="2"/>
      </rPr>
      <t xml:space="preserve"> and the </t>
    </r>
  </si>
  <si>
    <r>
      <t>efficiency target (R)</t>
    </r>
    <r>
      <rPr>
        <sz val="11"/>
        <color theme="1"/>
        <rFont val="Calibri"/>
        <family val="2"/>
        <scheme val="minor"/>
      </rPr>
      <t xml:space="preserve"> or at the </t>
    </r>
    <r>
      <rPr>
        <b/>
        <sz val="10"/>
        <rFont val="Arial"/>
        <family val="2"/>
      </rPr>
      <t>efficiency target (R)</t>
    </r>
  </si>
  <si>
    <t>PSD is responsible for understanding the supplier throughput rate and conditions prior to trial start</t>
  </si>
  <si>
    <r>
      <t xml:space="preserve">This scenario is acceptable IF the </t>
    </r>
    <r>
      <rPr>
        <b/>
        <sz val="10"/>
        <rFont val="Arial"/>
        <family val="2"/>
      </rPr>
      <t>efficiency target (R)</t>
    </r>
    <r>
      <rPr>
        <sz val="10"/>
        <rFont val="Arial"/>
        <family val="2"/>
      </rPr>
      <t xml:space="preserve"> is &gt; the </t>
    </r>
    <r>
      <rPr>
        <b/>
        <sz val="10"/>
        <rFont val="Arial"/>
        <family val="2"/>
      </rPr>
      <t>HVPT target (S)</t>
    </r>
  </si>
  <si>
    <t xml:space="preserve">Project and Part No.: </t>
  </si>
  <si>
    <t>High Volume Production Trial Audit Sheet</t>
  </si>
  <si>
    <t>Date:</t>
  </si>
  <si>
    <t>Audit Team Members</t>
  </si>
  <si>
    <t>Line/Process Flow</t>
  </si>
  <si>
    <t>Part # &amp; Proc Type</t>
  </si>
  <si>
    <t>Sign</t>
  </si>
  <si>
    <t>SOP# :</t>
  </si>
  <si>
    <t>MFG STD #:</t>
  </si>
  <si>
    <t>Changeover Time</t>
  </si>
  <si>
    <t>Estimated Changeover Time</t>
  </si>
  <si>
    <t>Proc 1 Mins:</t>
  </si>
  <si>
    <t>Proc 2 Mins:</t>
  </si>
  <si>
    <t>Proc 3 Mins:</t>
  </si>
  <si>
    <t>Proc 4 Mins:</t>
  </si>
  <si>
    <t>Actual Changeover Time</t>
  </si>
  <si>
    <t>Bottleneck Process</t>
  </si>
  <si>
    <t>Identify Process:</t>
  </si>
  <si>
    <t>Target Pcs./Hr:</t>
  </si>
  <si>
    <t>Actual Pcs./Hr:</t>
  </si>
  <si>
    <t>% Efficiency:</t>
  </si>
  <si>
    <t>Trial Results</t>
  </si>
  <si>
    <t>Process Name</t>
  </si>
  <si>
    <t>Trial Number</t>
  </si>
  <si>
    <t>Trial Time  [Hrs.]  (include stoppage)</t>
  </si>
  <si>
    <t>Total Good Parts</t>
  </si>
  <si>
    <t>Total No-Good Parts:</t>
  </si>
  <si>
    <t>Rework</t>
  </si>
  <si>
    <t>Scrap</t>
  </si>
  <si>
    <t>Total Parts Produced</t>
  </si>
  <si>
    <t>Target Direct Pcs./Hr.</t>
  </si>
  <si>
    <t>Actual Direct Pcs./Hr.</t>
  </si>
  <si>
    <t>Reject %</t>
  </si>
  <si>
    <t>HVPT Audit Evaluation</t>
  </si>
  <si>
    <r>
      <t xml:space="preserve">O - Good / </t>
    </r>
    <r>
      <rPr>
        <sz val="10"/>
        <rFont val="Symbol"/>
        <family val="1"/>
        <charset val="2"/>
      </rPr>
      <t>D</t>
    </r>
    <r>
      <rPr>
        <sz val="10"/>
        <rFont val="Arial"/>
        <family val="2"/>
      </rPr>
      <t xml:space="preserve"> - Minor Problems / </t>
    </r>
    <r>
      <rPr>
        <sz val="10"/>
        <rFont val="Symbol"/>
        <family val="1"/>
        <charset val="2"/>
      </rPr>
      <t>C</t>
    </r>
    <r>
      <rPr>
        <sz val="10"/>
        <rFont val="Arial"/>
        <family val="2"/>
      </rPr>
      <t xml:space="preserve"> - Major Problems</t>
    </r>
  </si>
  <si>
    <t>HVPT Distribution</t>
  </si>
  <si>
    <r>
      <t xml:space="preserve">Additional Distribution: Audit Team Members </t>
    </r>
    <r>
      <rPr>
        <sz val="8"/>
        <rFont val="Arial"/>
        <family val="2"/>
      </rPr>
      <t>( APQP File if New Prod.)</t>
    </r>
  </si>
  <si>
    <t>D/M</t>
  </si>
  <si>
    <t>P.E. Mgr.</t>
  </si>
  <si>
    <t>Comment:</t>
  </si>
  <si>
    <t>Use Back of sheet to list problems or concerns found during audit</t>
  </si>
  <si>
    <t>Problem Follow-Up Sheet</t>
  </si>
  <si>
    <t>Project and Part No.</t>
  </si>
  <si>
    <t>Item</t>
  </si>
  <si>
    <t>Problem ( Mondai )</t>
  </si>
  <si>
    <t>Countermeasure ( Taisaku )</t>
  </si>
  <si>
    <t>Who</t>
  </si>
  <si>
    <t>Target</t>
  </si>
  <si>
    <t>Complete</t>
  </si>
  <si>
    <t>Status</t>
  </si>
  <si>
    <t>Follow-up</t>
  </si>
  <si>
    <t>(Eval.)</t>
  </si>
  <si>
    <t>Date/Eval.</t>
  </si>
  <si>
    <t>10-369 Curing STI</t>
  </si>
  <si>
    <t>SumiRiko Ohio, INC.</t>
  </si>
  <si>
    <t>Monthly  Volume Peak</t>
  </si>
  <si>
    <t>Customer Demand</t>
  </si>
  <si>
    <t>Yes</t>
  </si>
  <si>
    <t>No</t>
  </si>
  <si>
    <t>Supplier Daily Req</t>
  </si>
  <si>
    <t>Eqpt. / Tooling</t>
  </si>
  <si>
    <t>O/S</t>
  </si>
  <si>
    <t>Existing</t>
  </si>
  <si>
    <t>C/T [s/piece]</t>
  </si>
  <si>
    <t>Days/ Week</t>
  </si>
  <si>
    <t>Hours/ Day</t>
  </si>
  <si>
    <t>New or Existing
Equip</t>
  </si>
  <si>
    <t>Pieces /
Cycle</t>
  </si>
  <si>
    <t>SRK Daily Req</t>
  </si>
  <si>
    <t>SRK Avg Working Days / month:</t>
  </si>
  <si>
    <t>I/H or Outsource
[Outsourcing for Supplier Sources only]</t>
  </si>
  <si>
    <t>Peak Vol Coverage by OT?</t>
  </si>
  <si>
    <t>Overall Equip Load</t>
  </si>
  <si>
    <t>Available Production Time</t>
  </si>
  <si>
    <t>Evaluation</t>
  </si>
  <si>
    <t>Monthly Volume Plan</t>
  </si>
  <si>
    <t>M</t>
  </si>
  <si>
    <t>N</t>
  </si>
  <si>
    <t>P</t>
  </si>
  <si>
    <t>Q</t>
  </si>
  <si>
    <t>R</t>
  </si>
  <si>
    <t>S</t>
  </si>
  <si>
    <t>T</t>
  </si>
  <si>
    <t>U</t>
  </si>
  <si>
    <t>Capacity</t>
  </si>
  <si>
    <t>Workshop - Please use information below to fill out the capacity sheet.  This is an evaluation of difficulty in filling out this form.  Please let me know of any problems or confussions from this exercise.  Thanks</t>
  </si>
  <si>
    <t>90-100</t>
  </si>
  <si>
    <t>Welding</t>
  </si>
  <si>
    <t>#1 - 600T Stamping</t>
  </si>
  <si>
    <t>Company ABC has been awarded our buisness to produce Welded bracket Assembly [part # 90-100] with an monthly demand of 45k parts/month.  Company ABC runs a 2 shift operation 4 days a week with each shift lasting 10 hours each where their employees get a 45 min lunch and 2 15 min breaks.  ABC company has a no Over time policy and only runs 4 days a week.
Part 90-100 is made from 2 stamped components that will run on the same 600T press.  Component #1 runs at 30 SPM and is a two off die with 1% scrap rate.  Component #2 runs at 20 SPM and is a 1 off die with a 0.5% scrap rate.  The 600T Press goes thru 6 - 30 min change overs a day and other parts take up 50% of the load on this machine.  Over the last month production has been able to produce 425k of a possible 500k parts.
Plan is to buy two new welding machines for these new parts that will be capable of welding 1 part every 28 seconds each.  For 1 hr a day welders are down due to cleaning of weld fixtures.  Ove the last week of production they have been able to make 10k of a possible 13k parts.  Of the 10k parts run 250 were rejected.</t>
  </si>
  <si>
    <t>Non Production break time / shift
[min/shift]</t>
  </si>
  <si>
    <t>Cycle Time
 [sec/cycle]</t>
  </si>
  <si>
    <t>Standard Hours per shift at supplier.</t>
  </si>
  <si>
    <t>Standard shifts per day at supplier.</t>
  </si>
  <si>
    <r>
      <t>O.E.E.
=</t>
    </r>
    <r>
      <rPr>
        <b/>
        <sz val="10"/>
        <color rgb="FFFF0000"/>
        <rFont val="Arial"/>
        <family val="2"/>
      </rPr>
      <t>P</t>
    </r>
    <r>
      <rPr>
        <b/>
        <sz val="10"/>
        <rFont val="Arial"/>
        <family val="2"/>
      </rPr>
      <t>*</t>
    </r>
    <r>
      <rPr>
        <b/>
        <sz val="10"/>
        <color rgb="FFFF0000"/>
        <rFont val="Arial"/>
        <family val="2"/>
      </rPr>
      <t>Q</t>
    </r>
    <r>
      <rPr>
        <b/>
        <sz val="10"/>
        <rFont val="Arial"/>
        <family val="2"/>
      </rPr>
      <t>*</t>
    </r>
    <r>
      <rPr>
        <b/>
        <sz val="10"/>
        <color rgb="FFFF0000"/>
        <rFont val="Arial"/>
        <family val="2"/>
      </rPr>
      <t>R</t>
    </r>
  </si>
  <si>
    <r>
      <t>Daily Good Pcs/day (By Process)
=</t>
    </r>
    <r>
      <rPr>
        <b/>
        <sz val="10"/>
        <color rgb="FFFF0000"/>
        <rFont val="Arial"/>
        <family val="2"/>
      </rPr>
      <t>L</t>
    </r>
    <r>
      <rPr>
        <b/>
        <sz val="10"/>
        <rFont val="Arial"/>
        <family val="2"/>
      </rPr>
      <t>*60/</t>
    </r>
    <r>
      <rPr>
        <b/>
        <sz val="10"/>
        <color rgb="FFFF0000"/>
        <rFont val="Arial"/>
        <family val="2"/>
      </rPr>
      <t>M</t>
    </r>
    <r>
      <rPr>
        <b/>
        <sz val="10"/>
        <rFont val="Arial"/>
        <family val="2"/>
      </rPr>
      <t>*</t>
    </r>
    <r>
      <rPr>
        <b/>
        <sz val="10"/>
        <color rgb="FFFF0000"/>
        <rFont val="Arial"/>
        <family val="2"/>
      </rPr>
      <t>N</t>
    </r>
    <r>
      <rPr>
        <b/>
        <sz val="10"/>
        <rFont val="Arial"/>
        <family val="2"/>
      </rPr>
      <t>*</t>
    </r>
    <r>
      <rPr>
        <b/>
        <sz val="10"/>
        <color rgb="FFFF0000"/>
        <rFont val="Arial"/>
        <family val="2"/>
      </rPr>
      <t>O</t>
    </r>
    <r>
      <rPr>
        <b/>
        <sz val="10"/>
        <rFont val="Arial"/>
        <family val="2"/>
      </rPr>
      <t>*</t>
    </r>
    <r>
      <rPr>
        <b/>
        <sz val="10"/>
        <color rgb="FFFF0000"/>
        <rFont val="Arial"/>
        <family val="2"/>
      </rPr>
      <t>S</t>
    </r>
  </si>
  <si>
    <r>
      <t xml:space="preserve">Eval
</t>
    </r>
    <r>
      <rPr>
        <b/>
        <sz val="10"/>
        <color rgb="FFFF0000"/>
        <rFont val="Arial"/>
        <family val="2"/>
      </rPr>
      <t xml:space="preserve">T </t>
    </r>
    <r>
      <rPr>
        <b/>
        <sz val="10"/>
        <rFont val="Arial"/>
        <family val="2"/>
      </rPr>
      <t>&gt;</t>
    </r>
    <r>
      <rPr>
        <b/>
        <sz val="10"/>
        <color rgb="FFFF0000"/>
        <rFont val="Arial"/>
        <family val="2"/>
      </rPr>
      <t xml:space="preserve"> H</t>
    </r>
  </si>
  <si>
    <r>
      <t xml:space="preserve">Standard days a week used by Supplier, Saturdays and Sundays should not be considered here, See </t>
    </r>
    <r>
      <rPr>
        <sz val="10"/>
        <color rgb="FFFF0000"/>
        <rFont val="Arial"/>
        <family val="2"/>
      </rPr>
      <t>G</t>
    </r>
  </si>
  <si>
    <t>Auto Calculated - Standard operating hours / day at Supplier.</t>
  </si>
  <si>
    <t>Monthly volume forecast from SRK supplied on NPN or VCN notices from SRK.</t>
  </si>
  <si>
    <r>
      <t xml:space="preserve">Auto Calculated - Peak Volume = </t>
    </r>
    <r>
      <rPr>
        <sz val="10"/>
        <color rgb="FFFF0000"/>
        <rFont val="Arial"/>
        <family val="2"/>
      </rPr>
      <t>E</t>
    </r>
    <r>
      <rPr>
        <sz val="10"/>
        <rFont val="Arial"/>
        <family val="2"/>
      </rPr>
      <t xml:space="preserve"> x 1.2</t>
    </r>
    <r>
      <rPr>
        <sz val="10"/>
        <rFont val="Arial"/>
        <family val="2"/>
      </rPr>
      <t>.  This is a standard OEM calc to ensure supply base can support weekend work at OEM's.</t>
    </r>
  </si>
  <si>
    <t>Peak vol coverage by OT? Yes or No, If supplier's plan is to cover peak volume by occational weekend work.</t>
  </si>
  <si>
    <t>Auto calculated - suppliers daily requirements based off of answers to A~G.</t>
  </si>
  <si>
    <t>Auto calculated - SRK's daily requirement based off 20 work days / month.</t>
  </si>
  <si>
    <t>Nuber of machines capable of running at same time.</t>
  </si>
  <si>
    <t>Number of pieces produced each cycle.</t>
  </si>
  <si>
    <t>Percent of machine time aloocated to produce this part.</t>
  </si>
  <si>
    <t>Ideal cycle time for machine to run 1 cycle.</t>
  </si>
  <si>
    <r>
      <t>Load Time
Available Production Time / day
[min]
=[</t>
    </r>
    <r>
      <rPr>
        <b/>
        <sz val="10"/>
        <color rgb="FFFF0000"/>
        <rFont val="Arial"/>
        <family val="2"/>
      </rPr>
      <t>D</t>
    </r>
    <r>
      <rPr>
        <b/>
        <sz val="10"/>
        <rFont val="Arial"/>
        <family val="2"/>
      </rPr>
      <t>*60-</t>
    </r>
    <r>
      <rPr>
        <b/>
        <sz val="10"/>
        <color rgb="FFFF0000"/>
        <rFont val="Arial"/>
        <family val="2"/>
      </rPr>
      <t>B</t>
    </r>
    <r>
      <rPr>
        <b/>
        <sz val="10"/>
        <rFont val="Arial"/>
        <family val="2"/>
      </rPr>
      <t>*</t>
    </r>
    <r>
      <rPr>
        <b/>
        <sz val="10"/>
        <color rgb="FFFF0000"/>
        <rFont val="Arial"/>
        <family val="2"/>
      </rPr>
      <t>K</t>
    </r>
    <r>
      <rPr>
        <b/>
        <sz val="10"/>
        <rFont val="Arial"/>
        <family val="2"/>
      </rPr>
      <t>]*</t>
    </r>
    <r>
      <rPr>
        <b/>
        <sz val="10"/>
        <color rgb="FFFF0000"/>
        <rFont val="Arial"/>
        <family val="2"/>
      </rPr>
      <t>J</t>
    </r>
  </si>
  <si>
    <t>Lunch and break times per shift.  If machines are stopped for breaks and/or lunches, then enter the amount of time per shift machine will not be running.</t>
  </si>
  <si>
    <r>
      <t>Auto Calculated - OEE is the Overall Equipment Effectiviness and is the product of</t>
    </r>
    <r>
      <rPr>
        <sz val="10"/>
        <color rgb="FFFF0000"/>
        <rFont val="Arial"/>
        <family val="2"/>
      </rPr>
      <t xml:space="preserve"> P*Q*R</t>
    </r>
    <r>
      <rPr>
        <sz val="10"/>
        <rFont val="Arial"/>
        <family val="2"/>
      </rPr>
      <t xml:space="preserve"> and represents the percentage of parts expected to be made over a given Load Time compared with ideal CT.</t>
    </r>
  </si>
  <si>
    <t>Auto Calculated - Daily good parts / day that supplier can produce.</t>
  </si>
  <si>
    <r>
      <t xml:space="preserve">Auto Calculated - Evaluation if Daily production meets Supplier Daily requirement needed. </t>
    </r>
    <r>
      <rPr>
        <sz val="10"/>
        <color rgb="FFFF0000"/>
        <rFont val="Arial"/>
        <family val="2"/>
      </rPr>
      <t>T &gt; U</t>
    </r>
    <r>
      <rPr>
        <sz val="10"/>
        <rFont val="Arial"/>
        <family val="2"/>
      </rPr>
      <t>.</t>
    </r>
  </si>
  <si>
    <t>Auto calculated - Load Time - Available production time /day in minutes.  Calculated from D*60*J - K*B*J.  Can also refer to calculations page section (A).</t>
  </si>
  <si>
    <t>Operation Rate - Accounts for Unplanned down time [DT] and planned change overs.  Can also refer to calculations page section (B).</t>
  </si>
  <si>
    <t>Performance Rate - Accounts for small DT items and operator inefficiencies.  Can also refer to calculations page section (C/D).</t>
  </si>
  <si>
    <t>Quality Rate - Accounts for scrap parts made during the day.  Can also refer to calculations page section (E).</t>
  </si>
  <si>
    <t>90-100-1</t>
  </si>
  <si>
    <t>90-100-2</t>
  </si>
  <si>
    <t>Others</t>
  </si>
  <si>
    <t>Part Number:</t>
  </si>
  <si>
    <t>Machine Qty.</t>
  </si>
  <si>
    <t>Pieces /
Cycle / Mach</t>
  </si>
  <si>
    <t>22-107B-2</t>
  </si>
  <si>
    <t>Plastic Injection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</si>
</sst>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0.0%"/>
    <numFmt numFmtId="167" formatCode="#,##0.0"/>
    <numFmt numFmtId="168" formatCode="0.0"/>
    <numFmt numFmtId="169" formatCode="0.000000000000000%"/>
    <numFmt numFmtId="170" formatCode="m/d/yy"/>
    <numFmt numFmtId="171" formatCode="_(* #,##0.0_);_(* \(#,##0.0\);_(* &quot;-&quot;??_);_(@_)"/>
  </numFmts>
  <fonts count="85">
    <font>
      <sz val="11"/>
      <color theme="1"/>
      <name val="Calibri"/>
      <family val="2"/>
      <scheme val="minor"/>
    </font>
    <font>
      <sz val="9"/>
      <color indexed="81"/>
      <name val="Tahoma"/>
      <family val="2"/>
    </font>
    <font>
      <sz val="11"/>
      <color theme="1"/>
      <name val="Calibri"/>
      <family val="2"/>
      <scheme val="minor"/>
    </font>
    <font>
      <sz val="10"/>
      <name val="Arial"/>
      <family val="2"/>
    </font>
    <font>
      <b/>
      <sz val="10"/>
      <name val="Arial"/>
      <family val="2"/>
    </font>
    <font>
      <sz val="8"/>
      <name val="Arial"/>
      <family val="2"/>
    </font>
    <font>
      <sz val="9"/>
      <name val="Arial"/>
      <family val="2"/>
    </font>
    <font>
      <sz val="11"/>
      <color theme="1"/>
      <name val="Calibri"/>
      <family val="3"/>
      <charset val="128"/>
      <scheme val="minor"/>
    </font>
    <font>
      <b/>
      <sz val="10"/>
      <color rgb="FFFF0000"/>
      <name val="Arial"/>
      <family val="2"/>
    </font>
    <font>
      <sz val="10"/>
      <color rgb="FFFF0000"/>
      <name val="Arial"/>
      <family val="2"/>
    </font>
    <font>
      <sz val="11"/>
      <name val="ＭＳ Ｐゴシック"/>
      <family val="3"/>
      <charset val="128"/>
    </font>
    <font>
      <sz val="10"/>
      <color theme="1"/>
      <name val="Arial"/>
      <family val="2"/>
    </font>
    <font>
      <sz val="11"/>
      <color rgb="FF006100"/>
      <name val="Calibri"/>
      <family val="2"/>
    </font>
    <font>
      <u/>
      <sz val="10"/>
      <color indexed="12"/>
      <name val="Arial"/>
      <family val="2"/>
    </font>
    <font>
      <sz val="12"/>
      <name val="Arial"/>
      <family val="2"/>
    </font>
    <font>
      <b/>
      <sz val="9"/>
      <color indexed="81"/>
      <name val="Tahoma"/>
      <family val="2"/>
    </font>
    <font>
      <sz val="10"/>
      <name val="Arial"/>
      <family val="2"/>
    </font>
    <font>
      <sz val="24"/>
      <name val="Arial"/>
      <family val="2"/>
    </font>
    <font>
      <u/>
      <sz val="14"/>
      <color indexed="12"/>
      <name val="Arial"/>
      <family val="2"/>
    </font>
    <font>
      <sz val="10"/>
      <color theme="4"/>
      <name val="Arial"/>
      <family val="2"/>
    </font>
    <font>
      <sz val="10"/>
      <color indexed="12"/>
      <name val="Arial"/>
      <family val="2"/>
    </font>
    <font>
      <sz val="8"/>
      <color indexed="12"/>
      <name val="Arial"/>
      <family val="2"/>
    </font>
    <font>
      <sz val="14"/>
      <name val="Arial"/>
      <family val="2"/>
    </font>
    <font>
      <b/>
      <sz val="14"/>
      <color theme="4"/>
      <name val="Arial"/>
      <family val="2"/>
    </font>
    <font>
      <sz val="12"/>
      <color indexed="8"/>
      <name val="Arial"/>
      <family val="2"/>
    </font>
    <font>
      <sz val="10"/>
      <color indexed="10"/>
      <name val="Arial"/>
      <family val="2"/>
    </font>
    <font>
      <sz val="10"/>
      <color theme="0"/>
      <name val="Arial"/>
      <family val="2"/>
    </font>
    <font>
      <b/>
      <sz val="12"/>
      <name val="Arial"/>
      <family val="2"/>
    </font>
    <font>
      <b/>
      <sz val="14"/>
      <name val="MS Mincho"/>
      <family val="3"/>
    </font>
    <font>
      <sz val="16"/>
      <name val="Arial"/>
      <family val="2"/>
    </font>
    <font>
      <sz val="16"/>
      <color theme="0"/>
      <name val="Arial"/>
      <family val="2"/>
    </font>
    <font>
      <b/>
      <sz val="14"/>
      <name val="Arial"/>
      <family val="2"/>
    </font>
    <font>
      <sz val="13"/>
      <name val="Arial"/>
      <family val="2"/>
    </font>
    <font>
      <sz val="18"/>
      <color theme="0"/>
      <name val="Arial"/>
      <family val="2"/>
    </font>
    <font>
      <b/>
      <sz val="10"/>
      <color theme="0"/>
      <name val="Arial"/>
      <family val="2"/>
    </font>
    <font>
      <sz val="13"/>
      <color theme="0"/>
      <name val="Arial"/>
      <family val="2"/>
    </font>
    <font>
      <b/>
      <sz val="20"/>
      <name val="Arial"/>
      <family val="2"/>
    </font>
    <font>
      <b/>
      <sz val="14"/>
      <color indexed="9"/>
      <name val="Arial"/>
      <family val="2"/>
    </font>
    <font>
      <b/>
      <sz val="13"/>
      <name val="Arial"/>
      <family val="2"/>
    </font>
    <font>
      <b/>
      <sz val="16"/>
      <color theme="0"/>
      <name val="Arial"/>
      <family val="2"/>
    </font>
    <font>
      <b/>
      <sz val="14"/>
      <color theme="0"/>
      <name val="Arial"/>
      <family val="2"/>
    </font>
    <font>
      <sz val="14"/>
      <color theme="0"/>
      <name val="Arial"/>
      <family val="2"/>
    </font>
    <font>
      <b/>
      <sz val="16"/>
      <name val="Arial"/>
      <family val="2"/>
    </font>
    <font>
      <u/>
      <sz val="12"/>
      <name val="Arial"/>
      <family val="2"/>
    </font>
    <font>
      <i/>
      <sz val="12"/>
      <name val="Arial"/>
      <family val="2"/>
    </font>
    <font>
      <sz val="18"/>
      <name val="Arial"/>
      <family val="2"/>
    </font>
    <font>
      <b/>
      <sz val="18"/>
      <name val="Arial"/>
      <family val="2"/>
    </font>
    <font>
      <b/>
      <i/>
      <sz val="9"/>
      <name val="Arial"/>
      <family val="2"/>
    </font>
    <font>
      <b/>
      <sz val="16"/>
      <color rgb="FF0070C0"/>
      <name val="Arial"/>
      <family val="2"/>
    </font>
    <font>
      <b/>
      <sz val="14"/>
      <color rgb="FF00B050"/>
      <name val="Monotype Sorts"/>
      <charset val="2"/>
    </font>
    <font>
      <sz val="16"/>
      <color rgb="FFFF0000"/>
      <name val="Arial"/>
      <family val="2"/>
    </font>
    <font>
      <sz val="14"/>
      <color rgb="FFFF0000"/>
      <name val="Arial"/>
      <family val="2"/>
    </font>
    <font>
      <b/>
      <sz val="26"/>
      <color theme="0"/>
      <name val="Arial"/>
      <family val="2"/>
    </font>
    <font>
      <u/>
      <sz val="20"/>
      <color theme="1"/>
      <name val="Arial"/>
      <family val="2"/>
    </font>
    <font>
      <sz val="14"/>
      <color theme="1"/>
      <name val="Arial"/>
      <family val="2"/>
    </font>
    <font>
      <sz val="24"/>
      <color theme="0"/>
      <name val="Arial"/>
      <family val="2"/>
    </font>
    <font>
      <b/>
      <sz val="11"/>
      <color theme="0"/>
      <name val="Arial"/>
      <family val="2"/>
    </font>
    <font>
      <sz val="10"/>
      <color rgb="FF0070C0"/>
      <name val="Arial"/>
      <family val="2"/>
    </font>
    <font>
      <sz val="16"/>
      <color rgb="FF0070C0"/>
      <name val="Arial"/>
      <family val="2"/>
    </font>
    <font>
      <b/>
      <sz val="12"/>
      <color indexed="81"/>
      <name val="Tahoma"/>
      <family val="2"/>
    </font>
    <font>
      <b/>
      <sz val="8"/>
      <name val="Arial"/>
      <family val="2"/>
    </font>
    <font>
      <b/>
      <sz val="13"/>
      <color rgb="FF00B050"/>
      <name val="Monotype Sorts"/>
      <charset val="2"/>
    </font>
    <font>
      <b/>
      <sz val="13"/>
      <color rgb="FFFF0000"/>
      <name val="Monotype Sorts"/>
      <charset val="2"/>
    </font>
    <font>
      <b/>
      <sz val="26"/>
      <color rgb="FFFF0000"/>
      <name val="Arial"/>
      <family val="2"/>
    </font>
    <font>
      <b/>
      <u/>
      <sz val="10"/>
      <name val="Arial"/>
      <family val="2"/>
    </font>
    <font>
      <u/>
      <sz val="10"/>
      <name val="Arial"/>
      <family val="2"/>
    </font>
    <font>
      <b/>
      <sz val="12"/>
      <color theme="4"/>
      <name val="Arial"/>
      <family val="2"/>
    </font>
    <font>
      <b/>
      <sz val="12"/>
      <color indexed="9"/>
      <name val="Arial"/>
      <family val="2"/>
    </font>
    <font>
      <b/>
      <sz val="12"/>
      <color indexed="10"/>
      <name val="Arial"/>
      <family val="2"/>
    </font>
    <font>
      <b/>
      <sz val="24"/>
      <name val="Arial"/>
      <family val="2"/>
    </font>
    <font>
      <b/>
      <sz val="20"/>
      <color indexed="9"/>
      <name val="Arial"/>
      <family val="2"/>
    </font>
    <font>
      <b/>
      <i/>
      <sz val="10"/>
      <name val="Arial"/>
      <family val="2"/>
    </font>
    <font>
      <i/>
      <sz val="10"/>
      <name val="Arial"/>
      <family val="2"/>
    </font>
    <font>
      <sz val="10"/>
      <name val="Arial"/>
      <family val="2"/>
    </font>
    <font>
      <sz val="6"/>
      <name val="Arial"/>
      <family val="2"/>
    </font>
    <font>
      <b/>
      <sz val="10"/>
      <color indexed="9"/>
      <name val="Arial"/>
      <family val="2"/>
    </font>
    <font>
      <sz val="8"/>
      <color indexed="9"/>
      <name val="Arial"/>
      <family val="2"/>
    </font>
    <font>
      <sz val="10"/>
      <color indexed="9"/>
      <name val="Arial"/>
      <family val="2"/>
    </font>
    <font>
      <sz val="10"/>
      <name val="Symbol"/>
      <family val="1"/>
      <charset val="2"/>
    </font>
    <font>
      <sz val="8"/>
      <color rgb="FF000000"/>
      <name val="Tahoma"/>
      <family val="2"/>
    </font>
    <font>
      <sz val="13"/>
      <color theme="4" tint="-0.249977111117893"/>
      <name val="Arial"/>
      <family val="2"/>
    </font>
    <font>
      <sz val="14"/>
      <color theme="4" tint="-0.249977111117893"/>
      <name val="Arial"/>
      <family val="2"/>
    </font>
    <font>
      <b/>
      <sz val="16"/>
      <color theme="4"/>
      <name val="Arial"/>
      <family val="2"/>
    </font>
    <font>
      <sz val="11"/>
      <color rgb="FF000000"/>
      <name val="ＭＳ Ｐゴシック"/>
    </font>
    <font>
      <sz val="8"/>
      <name val="Calibri"/>
      <family val="2"/>
      <scheme val="minor"/>
    </font>
  </fonts>
  <fills count="25">
    <fill>
      <patternFill patternType="none"/>
    </fill>
    <fill>
      <patternFill patternType="gray125"/>
    </fill>
    <fill>
      <patternFill patternType="solid">
        <fgColor theme="7" tint="0.39997558519241921"/>
        <bgColor indexed="64"/>
      </patternFill>
    </fill>
    <fill>
      <patternFill patternType="solid">
        <fgColor indexed="9"/>
        <bgColor indexed="64"/>
      </patternFill>
    </fill>
    <fill>
      <patternFill patternType="solid">
        <fgColor rgb="FFC6EFCE"/>
      </patternFill>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9" tint="0.59999389629810485"/>
        <bgColor indexed="64"/>
      </patternFill>
    </fill>
    <fill>
      <patternFill patternType="solid">
        <fgColor indexed="8"/>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s>
  <cellStyleXfs count="23">
    <xf numFmtId="0" fontId="0" fillId="0" borderId="0"/>
    <xf numFmtId="0" fontId="3" fillId="0" borderId="0"/>
    <xf numFmtId="0" fontId="7" fillId="0" borderId="0">
      <alignment vertical="center"/>
    </xf>
    <xf numFmtId="43" fontId="3" fillId="0" borderId="0" applyFont="0" applyFill="0" applyBorder="0" applyAlignment="0" applyProtection="0"/>
    <xf numFmtId="0" fontId="10" fillId="0" borderId="0"/>
    <xf numFmtId="44" fontId="3" fillId="0" borderId="0" applyFont="0" applyFill="0" applyBorder="0" applyAlignment="0" applyProtection="0"/>
    <xf numFmtId="0" fontId="12" fillId="4" borderId="0" applyNumberFormat="0" applyBorder="0" applyAlignment="0" applyProtection="0"/>
    <xf numFmtId="0" fontId="2" fillId="0" borderId="0"/>
    <xf numFmtId="0" fontId="13" fillId="0" borderId="0" applyNumberFormat="0" applyFill="0" applyBorder="0" applyAlignment="0" applyProtection="0">
      <alignment vertical="top"/>
      <protection locked="0"/>
    </xf>
    <xf numFmtId="0" fontId="16" fillId="0" borderId="0"/>
    <xf numFmtId="0" fontId="3" fillId="0" borderId="0"/>
    <xf numFmtId="0" fontId="3" fillId="0" borderId="0"/>
    <xf numFmtId="9" fontId="3" fillId="0" borderId="0" applyFont="0" applyFill="0" applyBorder="0" applyAlignment="0" applyProtection="0"/>
    <xf numFmtId="0" fontId="10" fillId="0" borderId="0"/>
    <xf numFmtId="0" fontId="3" fillId="0" borderId="0"/>
    <xf numFmtId="0" fontId="73" fillId="0" borderId="0"/>
    <xf numFmtId="9" fontId="7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cellStyleXfs>
  <cellXfs count="1028">
    <xf numFmtId="0" fontId="0" fillId="0" borderId="0" xfId="0"/>
    <xf numFmtId="0" fontId="17" fillId="0" borderId="0" xfId="9" applyFont="1" applyAlignment="1">
      <alignment horizontal="center"/>
    </xf>
    <xf numFmtId="0" fontId="16" fillId="0" borderId="0" xfId="9"/>
    <xf numFmtId="0" fontId="16" fillId="0" borderId="16" xfId="9" applyBorder="1"/>
    <xf numFmtId="16" fontId="16" fillId="0" borderId="0" xfId="9" applyNumberFormat="1"/>
    <xf numFmtId="0" fontId="16" fillId="0" borderId="11" xfId="9" applyBorder="1" applyAlignment="1">
      <alignment horizontal="center"/>
    </xf>
    <xf numFmtId="0" fontId="16" fillId="0" borderId="0" xfId="9" applyAlignment="1">
      <alignment horizontal="center"/>
    </xf>
    <xf numFmtId="0" fontId="16" fillId="0" borderId="1" xfId="9" applyBorder="1"/>
    <xf numFmtId="0" fontId="5" fillId="0" borderId="1" xfId="9" applyFont="1" applyBorder="1" applyAlignment="1">
      <alignment horizontal="center"/>
    </xf>
    <xf numFmtId="0" fontId="16" fillId="0" borderId="1" xfId="9" applyBorder="1" applyAlignment="1">
      <alignment horizontal="center"/>
    </xf>
    <xf numFmtId="0" fontId="3" fillId="0" borderId="0" xfId="9" applyFont="1" applyAlignment="1">
      <alignment horizontal="right"/>
    </xf>
    <xf numFmtId="14" fontId="16" fillId="0" borderId="0" xfId="9" applyNumberFormat="1" applyAlignment="1">
      <alignment horizontal="center"/>
    </xf>
    <xf numFmtId="0" fontId="16" fillId="0" borderId="21" xfId="9" applyBorder="1"/>
    <xf numFmtId="0" fontId="16" fillId="0" borderId="22" xfId="9" applyBorder="1"/>
    <xf numFmtId="0" fontId="16" fillId="0" borderId="23" xfId="9" applyBorder="1"/>
    <xf numFmtId="14" fontId="16" fillId="0" borderId="0" xfId="9" applyNumberFormat="1"/>
    <xf numFmtId="0" fontId="16" fillId="0" borderId="0" xfId="9" applyAlignment="1">
      <alignment horizontal="right"/>
    </xf>
    <xf numFmtId="14" fontId="5" fillId="0" borderId="1" xfId="9" applyNumberFormat="1" applyFont="1" applyBorder="1" applyAlignment="1">
      <alignment horizontal="center"/>
    </xf>
    <xf numFmtId="14" fontId="16" fillId="0" borderId="1" xfId="9" applyNumberFormat="1" applyBorder="1" applyAlignment="1">
      <alignment horizontal="center"/>
    </xf>
    <xf numFmtId="14" fontId="16" fillId="0" borderId="0" xfId="9" applyNumberFormat="1" applyAlignment="1">
      <alignment horizontal="left"/>
    </xf>
    <xf numFmtId="0" fontId="3" fillId="0" borderId="0" xfId="9" quotePrefix="1" applyFont="1"/>
    <xf numFmtId="0" fontId="3" fillId="0" borderId="0" xfId="9" applyFont="1" applyAlignment="1">
      <alignment horizontal="left"/>
    </xf>
    <xf numFmtId="0" fontId="3" fillId="0" borderId="0" xfId="9" applyFont="1"/>
    <xf numFmtId="0" fontId="13" fillId="0" borderId="0" xfId="8" applyFill="1" applyAlignment="1" applyProtection="1"/>
    <xf numFmtId="0" fontId="20" fillId="0" borderId="0" xfId="9" applyFont="1" applyAlignment="1">
      <alignment horizontal="center"/>
    </xf>
    <xf numFmtId="0" fontId="16" fillId="0" borderId="12" xfId="9" applyBorder="1" applyAlignment="1">
      <alignment horizontal="center" vertical="center" wrapText="1"/>
    </xf>
    <xf numFmtId="0" fontId="16" fillId="0" borderId="12" xfId="9" applyBorder="1" applyAlignment="1">
      <alignment vertical="center" wrapText="1"/>
    </xf>
    <xf numFmtId="0" fontId="16" fillId="0" borderId="0" xfId="9" applyAlignment="1">
      <alignment horizontal="center" vertical="center"/>
    </xf>
    <xf numFmtId="0" fontId="16" fillId="0" borderId="10" xfId="9" applyBorder="1" applyAlignment="1">
      <alignment horizontal="center" vertical="center"/>
    </xf>
    <xf numFmtId="3" fontId="21" fillId="0" borderId="0" xfId="9" applyNumberFormat="1" applyFont="1" applyAlignment="1">
      <alignment horizontal="center" vertical="center"/>
    </xf>
    <xf numFmtId="3" fontId="21" fillId="0" borderId="9" xfId="9" applyNumberFormat="1" applyFont="1" applyBorder="1" applyAlignment="1">
      <alignment horizontal="center" vertical="center"/>
    </xf>
    <xf numFmtId="3" fontId="22" fillId="0" borderId="0" xfId="9" applyNumberFormat="1" applyFont="1" applyAlignment="1">
      <alignment horizontal="center"/>
    </xf>
    <xf numFmtId="0" fontId="14" fillId="0" borderId="1" xfId="9" applyFont="1" applyBorder="1" applyAlignment="1">
      <alignment horizontal="center"/>
    </xf>
    <xf numFmtId="3" fontId="22" fillId="0" borderId="1" xfId="9" applyNumberFormat="1" applyFont="1" applyBorder="1" applyAlignment="1">
      <alignment horizontal="center"/>
    </xf>
    <xf numFmtId="166" fontId="22" fillId="0" borderId="1" xfId="9" applyNumberFormat="1" applyFont="1" applyBorder="1" applyAlignment="1">
      <alignment horizontal="center"/>
    </xf>
    <xf numFmtId="4" fontId="22" fillId="0" borderId="1" xfId="9" applyNumberFormat="1" applyFont="1" applyBorder="1" applyAlignment="1">
      <alignment horizontal="center"/>
    </xf>
    <xf numFmtId="3" fontId="23" fillId="5" borderId="1" xfId="9" applyNumberFormat="1" applyFont="1" applyFill="1" applyBorder="1" applyAlignment="1">
      <alignment horizontal="center"/>
    </xf>
    <xf numFmtId="0" fontId="24" fillId="0" borderId="1" xfId="9" applyFont="1" applyBorder="1" applyAlignment="1">
      <alignment horizontal="center"/>
    </xf>
    <xf numFmtId="3" fontId="22" fillId="6" borderId="1" xfId="9" applyNumberFormat="1" applyFont="1" applyFill="1" applyBorder="1"/>
    <xf numFmtId="3" fontId="22" fillId="6" borderId="1" xfId="9" applyNumberFormat="1" applyFont="1" applyFill="1" applyBorder="1" applyAlignment="1">
      <alignment horizontal="center"/>
    </xf>
    <xf numFmtId="0" fontId="16" fillId="14" borderId="0" xfId="9" applyFill="1"/>
    <xf numFmtId="0" fontId="4" fillId="0" borderId="1" xfId="9" applyFont="1" applyBorder="1" applyAlignment="1">
      <alignment horizontal="center"/>
    </xf>
    <xf numFmtId="0" fontId="4" fillId="0" borderId="0" xfId="9" applyFont="1" applyAlignment="1">
      <alignment horizontal="center"/>
    </xf>
    <xf numFmtId="0" fontId="6" fillId="0" borderId="1" xfId="9" applyFont="1" applyBorder="1" applyAlignment="1">
      <alignment horizontal="center"/>
    </xf>
    <xf numFmtId="0" fontId="3" fillId="0" borderId="1" xfId="9" applyFont="1" applyBorder="1" applyAlignment="1">
      <alignment horizontal="center"/>
    </xf>
    <xf numFmtId="164" fontId="3" fillId="0" borderId="1" xfId="9" applyNumberFormat="1" applyFont="1" applyBorder="1" applyAlignment="1">
      <alignment horizontal="center"/>
    </xf>
    <xf numFmtId="3" fontId="3" fillId="0" borderId="1" xfId="9" applyNumberFormat="1" applyFont="1" applyBorder="1" applyAlignment="1">
      <alignment horizontal="center"/>
    </xf>
    <xf numFmtId="3" fontId="3" fillId="16" borderId="11" xfId="9" applyNumberFormat="1" applyFont="1" applyFill="1" applyBorder="1"/>
    <xf numFmtId="0" fontId="3" fillId="0" borderId="0" xfId="9" applyFont="1" applyAlignment="1">
      <alignment horizontal="center"/>
    </xf>
    <xf numFmtId="3" fontId="3" fillId="0" borderId="11" xfId="9" applyNumberFormat="1" applyFont="1" applyBorder="1"/>
    <xf numFmtId="164" fontId="16" fillId="0" borderId="1" xfId="9" applyNumberFormat="1" applyBorder="1" applyAlignment="1">
      <alignment horizontal="center"/>
    </xf>
    <xf numFmtId="0" fontId="25" fillId="0" borderId="1" xfId="9" applyFont="1" applyBorder="1" applyAlignment="1">
      <alignment horizontal="center"/>
    </xf>
    <xf numFmtId="164" fontId="25" fillId="0" borderId="1" xfId="9" applyNumberFormat="1" applyFont="1" applyBorder="1" applyAlignment="1">
      <alignment horizontal="center"/>
    </xf>
    <xf numFmtId="3" fontId="25" fillId="0" borderId="1" xfId="9" applyNumberFormat="1" applyFont="1" applyBorder="1" applyAlignment="1">
      <alignment horizontal="center"/>
    </xf>
    <xf numFmtId="0" fontId="3" fillId="0" borderId="16" xfId="9" applyFont="1" applyBorder="1"/>
    <xf numFmtId="0" fontId="3" fillId="0" borderId="17" xfId="9" applyFont="1" applyBorder="1"/>
    <xf numFmtId="0" fontId="3" fillId="0" borderId="17" xfId="9" applyFont="1" applyBorder="1" applyAlignment="1">
      <alignment horizontal="center"/>
    </xf>
    <xf numFmtId="0" fontId="4" fillId="0" borderId="17" xfId="9" applyFont="1" applyBorder="1" applyAlignment="1">
      <alignment horizontal="right"/>
    </xf>
    <xf numFmtId="3" fontId="4" fillId="0" borderId="17" xfId="9" applyNumberFormat="1" applyFont="1" applyBorder="1" applyAlignment="1">
      <alignment horizontal="right"/>
    </xf>
    <xf numFmtId="0" fontId="4" fillId="0" borderId="0" xfId="9" applyFont="1"/>
    <xf numFmtId="0" fontId="3" fillId="0" borderId="20" xfId="9" applyFont="1" applyBorder="1"/>
    <xf numFmtId="0" fontId="3" fillId="0" borderId="21" xfId="9" applyFont="1" applyBorder="1"/>
    <xf numFmtId="0" fontId="3" fillId="0" borderId="22" xfId="9" applyFont="1" applyBorder="1" applyAlignment="1">
      <alignment horizontal="center"/>
    </xf>
    <xf numFmtId="0" fontId="4" fillId="0" borderId="22" xfId="9" applyFont="1" applyBorder="1" applyAlignment="1">
      <alignment horizontal="right"/>
    </xf>
    <xf numFmtId="3" fontId="4" fillId="0" borderId="22" xfId="3" applyNumberFormat="1" applyFont="1" applyBorder="1" applyAlignment="1">
      <alignment horizontal="right"/>
    </xf>
    <xf numFmtId="0" fontId="4" fillId="0" borderId="22" xfId="9" applyFont="1" applyBorder="1"/>
    <xf numFmtId="1" fontId="3" fillId="0" borderId="22" xfId="9" applyNumberFormat="1" applyFont="1" applyBorder="1"/>
    <xf numFmtId="1" fontId="3" fillId="0" borderId="23" xfId="9" applyNumberFormat="1" applyFont="1" applyBorder="1"/>
    <xf numFmtId="1" fontId="3" fillId="0" borderId="0" xfId="9" applyNumberFormat="1" applyFont="1"/>
    <xf numFmtId="0" fontId="16" fillId="3" borderId="0" xfId="9" applyFill="1"/>
    <xf numFmtId="0" fontId="26" fillId="0" borderId="0" xfId="9" applyFont="1"/>
    <xf numFmtId="0" fontId="22" fillId="0" borderId="17" xfId="9" applyFont="1" applyBorder="1" applyAlignment="1">
      <alignment horizontal="right" vertical="center" wrapText="1"/>
    </xf>
    <xf numFmtId="0" fontId="22" fillId="0" borderId="17" xfId="9" applyFont="1" applyBorder="1" applyAlignment="1">
      <alignment horizontal="center" vertical="center" wrapText="1"/>
    </xf>
    <xf numFmtId="0" fontId="22" fillId="0" borderId="17" xfId="9" applyFont="1" applyBorder="1" applyAlignment="1">
      <alignment horizontal="left" vertical="center" wrapText="1"/>
    </xf>
    <xf numFmtId="0" fontId="16" fillId="0" borderId="0" xfId="9" applyAlignment="1">
      <alignment horizontal="center" vertical="center" wrapText="1"/>
    </xf>
    <xf numFmtId="0" fontId="3" fillId="0" borderId="0" xfId="9" applyFont="1" applyAlignment="1">
      <alignment horizontal="center" vertical="center" wrapText="1"/>
    </xf>
    <xf numFmtId="0" fontId="16" fillId="0" borderId="19" xfId="9" applyBorder="1"/>
    <xf numFmtId="0" fontId="16" fillId="0" borderId="20" xfId="9" applyBorder="1"/>
    <xf numFmtId="0" fontId="27" fillId="3" borderId="0" xfId="9" applyFont="1" applyFill="1" applyAlignment="1">
      <alignment horizontal="right" vertical="center"/>
    </xf>
    <xf numFmtId="0" fontId="14" fillId="0" borderId="0" xfId="9" applyFont="1" applyAlignment="1">
      <alignment vertical="center"/>
    </xf>
    <xf numFmtId="0" fontId="28" fillId="0" borderId="22" xfId="9" applyFont="1" applyBorder="1" applyAlignment="1">
      <alignment horizontal="center" vertical="center"/>
    </xf>
    <xf numFmtId="0" fontId="28" fillId="0" borderId="23" xfId="9" applyFont="1" applyBorder="1" applyAlignment="1">
      <alignment horizontal="center" vertical="center"/>
    </xf>
    <xf numFmtId="0" fontId="27" fillId="3" borderId="0" xfId="9" applyFont="1" applyFill="1" applyAlignment="1">
      <alignment horizontal="center" vertical="center" wrapText="1"/>
    </xf>
    <xf numFmtId="0" fontId="22" fillId="0" borderId="0" xfId="9" applyFont="1" applyAlignment="1">
      <alignment horizontal="center" vertical="center" wrapText="1"/>
    </xf>
    <xf numFmtId="0" fontId="32" fillId="3" borderId="33" xfId="11" applyFont="1" applyFill="1" applyBorder="1" applyAlignment="1" applyProtection="1">
      <alignment horizontal="center" vertical="center" wrapText="1"/>
      <protection locked="0"/>
    </xf>
    <xf numFmtId="3" fontId="32" fillId="0" borderId="33" xfId="9" applyNumberFormat="1" applyFont="1" applyBorder="1" applyAlignment="1" applyProtection="1">
      <alignment horizontal="center" vertical="center" wrapText="1"/>
      <protection locked="0"/>
    </xf>
    <xf numFmtId="3" fontId="32" fillId="0" borderId="34" xfId="9" applyNumberFormat="1" applyFont="1" applyBorder="1" applyAlignment="1" applyProtection="1">
      <alignment horizontal="center" vertical="center" wrapText="1"/>
      <protection locked="0"/>
    </xf>
    <xf numFmtId="0" fontId="31" fillId="3" borderId="41" xfId="9" applyFont="1" applyFill="1" applyBorder="1" applyAlignment="1">
      <alignment horizontal="center" vertical="center"/>
    </xf>
    <xf numFmtId="3" fontId="22" fillId="0" borderId="1" xfId="9" applyNumberFormat="1" applyFont="1" applyBorder="1" applyAlignment="1" applyProtection="1">
      <alignment horizontal="center" vertical="center" wrapText="1"/>
      <protection locked="0"/>
    </xf>
    <xf numFmtId="9" fontId="22" fillId="0" borderId="1" xfId="9" applyNumberFormat="1" applyFont="1" applyBorder="1" applyAlignment="1" applyProtection="1">
      <alignment horizontal="center" vertical="center" wrapText="1"/>
      <protection locked="0"/>
    </xf>
    <xf numFmtId="167" fontId="22" fillId="0" borderId="1" xfId="9" applyNumberFormat="1" applyFont="1" applyBorder="1" applyAlignment="1" applyProtection="1">
      <alignment horizontal="center" vertical="center" wrapText="1"/>
      <protection locked="0"/>
    </xf>
    <xf numFmtId="9" fontId="16" fillId="3" borderId="0" xfId="9" applyNumberFormat="1" applyFill="1"/>
    <xf numFmtId="166" fontId="32" fillId="3" borderId="1" xfId="9" applyNumberFormat="1" applyFont="1" applyFill="1" applyBorder="1" applyAlignment="1">
      <alignment horizontal="center" vertical="center" wrapText="1"/>
    </xf>
    <xf numFmtId="166" fontId="32" fillId="3" borderId="40" xfId="9" applyNumberFormat="1" applyFont="1" applyFill="1" applyBorder="1" applyAlignment="1">
      <alignment horizontal="center" vertical="center" wrapText="1"/>
    </xf>
    <xf numFmtId="3" fontId="32" fillId="3" borderId="0" xfId="3" applyNumberFormat="1" applyFont="1" applyFill="1" applyBorder="1" applyAlignment="1" applyProtection="1">
      <alignment horizontal="center" vertical="center" wrapText="1"/>
    </xf>
    <xf numFmtId="0" fontId="31" fillId="3" borderId="0" xfId="9" applyFont="1" applyFill="1" applyAlignment="1">
      <alignment horizontal="center" vertical="center"/>
    </xf>
    <xf numFmtId="0" fontId="31" fillId="3" borderId="0" xfId="9" applyFont="1" applyFill="1" applyAlignment="1">
      <alignment horizontal="center" vertical="center" wrapText="1"/>
    </xf>
    <xf numFmtId="3" fontId="22" fillId="3" borderId="0" xfId="9" applyNumberFormat="1" applyFont="1" applyFill="1" applyAlignment="1">
      <alignment horizontal="center" vertical="center" wrapText="1"/>
    </xf>
    <xf numFmtId="0" fontId="31" fillId="0" borderId="0" xfId="9" applyFont="1" applyAlignment="1">
      <alignment vertical="center"/>
    </xf>
    <xf numFmtId="0" fontId="29" fillId="0" borderId="0" xfId="9" applyFont="1"/>
    <xf numFmtId="0" fontId="30" fillId="0" borderId="0" xfId="9" applyFont="1"/>
    <xf numFmtId="0" fontId="36" fillId="3" borderId="2" xfId="9" applyFont="1" applyFill="1" applyBorder="1" applyAlignment="1">
      <alignment horizontal="center" vertical="center"/>
    </xf>
    <xf numFmtId="1" fontId="36" fillId="3" borderId="2" xfId="9" applyNumberFormat="1" applyFont="1" applyFill="1" applyBorder="1" applyAlignment="1">
      <alignment horizontal="center" vertical="center"/>
    </xf>
    <xf numFmtId="1" fontId="16" fillId="0" borderId="0" xfId="9" applyNumberFormat="1" applyAlignment="1">
      <alignment horizontal="center"/>
    </xf>
    <xf numFmtId="0" fontId="16" fillId="3" borderId="31" xfId="9" applyFill="1" applyBorder="1"/>
    <xf numFmtId="0" fontId="3" fillId="3" borderId="0" xfId="9" applyFont="1" applyFill="1"/>
    <xf numFmtId="0" fontId="16" fillId="3" borderId="27" xfId="9" applyFill="1" applyBorder="1"/>
    <xf numFmtId="0" fontId="16" fillId="0" borderId="27" xfId="9" applyBorder="1"/>
    <xf numFmtId="0" fontId="41" fillId="0" borderId="0" xfId="9" applyFont="1"/>
    <xf numFmtId="0" fontId="22" fillId="5" borderId="0" xfId="9" applyFont="1" applyFill="1" applyAlignment="1">
      <alignment horizontal="center" vertical="center" wrapText="1"/>
    </xf>
    <xf numFmtId="0" fontId="32" fillId="3" borderId="33" xfId="11" applyFont="1" applyFill="1" applyBorder="1" applyAlignment="1">
      <alignment horizontal="center" vertical="center" wrapText="1"/>
    </xf>
    <xf numFmtId="0" fontId="32" fillId="3" borderId="33" xfId="9" applyFont="1" applyFill="1" applyBorder="1" applyAlignment="1">
      <alignment horizontal="center" vertical="center"/>
    </xf>
    <xf numFmtId="0" fontId="32" fillId="3" borderId="34" xfId="9" applyFont="1" applyFill="1" applyBorder="1" applyAlignment="1">
      <alignment horizontal="center" vertical="center"/>
    </xf>
    <xf numFmtId="3" fontId="32" fillId="3" borderId="33" xfId="11" applyNumberFormat="1" applyFont="1" applyFill="1" applyBorder="1" applyAlignment="1">
      <alignment horizontal="center" vertical="center" wrapText="1"/>
    </xf>
    <xf numFmtId="0" fontId="32" fillId="3" borderId="55" xfId="11" applyFont="1" applyFill="1" applyBorder="1" applyAlignment="1">
      <alignment horizontal="center" vertical="center" wrapText="1"/>
    </xf>
    <xf numFmtId="0" fontId="32" fillId="3" borderId="55" xfId="9" applyFont="1" applyFill="1" applyBorder="1" applyAlignment="1">
      <alignment horizontal="center" vertical="center"/>
    </xf>
    <xf numFmtId="0" fontId="32" fillId="3" borderId="56" xfId="9" applyFont="1" applyFill="1" applyBorder="1" applyAlignment="1">
      <alignment horizontal="center" vertical="center"/>
    </xf>
    <xf numFmtId="0" fontId="32" fillId="3" borderId="1" xfId="11" applyFont="1" applyFill="1" applyBorder="1" applyAlignment="1">
      <alignment horizontal="center" vertical="center" wrapText="1"/>
    </xf>
    <xf numFmtId="0" fontId="32" fillId="3" borderId="40" xfId="11" applyFont="1" applyFill="1" applyBorder="1" applyAlignment="1">
      <alignment horizontal="center" vertical="center" wrapText="1"/>
    </xf>
    <xf numFmtId="3" fontId="32" fillId="3" borderId="44" xfId="11" applyNumberFormat="1" applyFont="1" applyFill="1" applyBorder="1" applyAlignment="1">
      <alignment horizontal="center" vertical="center" wrapText="1"/>
    </xf>
    <xf numFmtId="3" fontId="32" fillId="3" borderId="47" xfId="11" applyNumberFormat="1" applyFont="1" applyFill="1" applyBorder="1" applyAlignment="1">
      <alignment horizontal="center" vertical="center" wrapText="1"/>
    </xf>
    <xf numFmtId="3" fontId="32" fillId="3" borderId="9" xfId="11" applyNumberFormat="1" applyFont="1" applyFill="1" applyBorder="1" applyAlignment="1">
      <alignment horizontal="center" vertical="center" wrapText="1"/>
    </xf>
    <xf numFmtId="3" fontId="32" fillId="3" borderId="45" xfId="11" applyNumberFormat="1" applyFont="1" applyFill="1" applyBorder="1" applyAlignment="1">
      <alignment horizontal="center" vertical="center" wrapText="1"/>
    </xf>
    <xf numFmtId="9" fontId="32" fillId="3" borderId="1" xfId="11" applyNumberFormat="1" applyFont="1" applyFill="1" applyBorder="1" applyAlignment="1">
      <alignment horizontal="center" vertical="center" wrapText="1"/>
    </xf>
    <xf numFmtId="9" fontId="32" fillId="3" borderId="40" xfId="11" applyNumberFormat="1" applyFont="1" applyFill="1" applyBorder="1" applyAlignment="1">
      <alignment horizontal="center" vertical="center" wrapText="1"/>
    </xf>
    <xf numFmtId="167" fontId="32" fillId="3" borderId="1" xfId="11" applyNumberFormat="1" applyFont="1" applyFill="1" applyBorder="1" applyAlignment="1">
      <alignment horizontal="center" vertical="center" wrapText="1"/>
    </xf>
    <xf numFmtId="167" fontId="32" fillId="3" borderId="40" xfId="11" applyNumberFormat="1" applyFont="1" applyFill="1" applyBorder="1" applyAlignment="1">
      <alignment horizontal="center" vertical="center" wrapText="1"/>
    </xf>
    <xf numFmtId="9" fontId="32" fillId="3" borderId="1" xfId="9" applyNumberFormat="1" applyFont="1" applyFill="1" applyBorder="1" applyAlignment="1">
      <alignment horizontal="center" vertical="center" wrapText="1"/>
    </xf>
    <xf numFmtId="9" fontId="32" fillId="3" borderId="40" xfId="9" applyNumberFormat="1" applyFont="1" applyFill="1" applyBorder="1" applyAlignment="1">
      <alignment horizontal="center" vertical="center" wrapText="1"/>
    </xf>
    <xf numFmtId="0" fontId="31" fillId="0" borderId="0" xfId="9" applyFont="1" applyAlignment="1">
      <alignment horizontal="left" vertical="center"/>
    </xf>
    <xf numFmtId="0" fontId="31" fillId="3" borderId="0" xfId="9" applyFont="1" applyFill="1" applyAlignment="1">
      <alignment horizontal="left" vertical="center" wrapText="1"/>
    </xf>
    <xf numFmtId="0" fontId="22" fillId="3" borderId="31" xfId="9" applyFont="1" applyFill="1" applyBorder="1" applyAlignment="1">
      <alignment vertical="top" wrapText="1"/>
    </xf>
    <xf numFmtId="0" fontId="22" fillId="3" borderId="0" xfId="9" applyFont="1" applyFill="1" applyAlignment="1">
      <alignment vertical="top" wrapText="1"/>
    </xf>
    <xf numFmtId="0" fontId="22" fillId="3" borderId="30" xfId="9" applyFont="1" applyFill="1" applyBorder="1" applyAlignment="1">
      <alignment vertical="top" wrapText="1"/>
    </xf>
    <xf numFmtId="0" fontId="22" fillId="3" borderId="49" xfId="9" applyFont="1" applyFill="1" applyBorder="1" applyAlignment="1">
      <alignment vertical="top" wrapText="1"/>
    </xf>
    <xf numFmtId="0" fontId="22" fillId="3" borderId="22" xfId="9" applyFont="1" applyFill="1" applyBorder="1" applyAlignment="1">
      <alignment vertical="top" wrapText="1"/>
    </xf>
    <xf numFmtId="0" fontId="22" fillId="3" borderId="50" xfId="9" applyFont="1" applyFill="1" applyBorder="1" applyAlignment="1">
      <alignment vertical="top" wrapText="1"/>
    </xf>
    <xf numFmtId="0" fontId="22" fillId="3" borderId="28" xfId="9" applyFont="1" applyFill="1" applyBorder="1" applyAlignment="1">
      <alignment vertical="top" wrapText="1"/>
    </xf>
    <xf numFmtId="0" fontId="22" fillId="3" borderId="24" xfId="9" applyFont="1" applyFill="1" applyBorder="1" applyAlignment="1">
      <alignment vertical="top" wrapText="1"/>
    </xf>
    <xf numFmtId="0" fontId="22" fillId="3" borderId="29" xfId="9" applyFont="1" applyFill="1" applyBorder="1" applyAlignment="1">
      <alignment vertical="top" wrapText="1"/>
    </xf>
    <xf numFmtId="0" fontId="42" fillId="5" borderId="1" xfId="1" applyFont="1" applyFill="1" applyBorder="1" applyAlignment="1">
      <alignment horizontal="centerContinuous" vertical="center" wrapText="1"/>
    </xf>
    <xf numFmtId="0" fontId="29" fillId="5" borderId="1" xfId="1" applyFont="1" applyFill="1" applyBorder="1" applyAlignment="1">
      <alignment horizontal="centerContinuous" vertical="center" wrapText="1"/>
    </xf>
    <xf numFmtId="0" fontId="14" fillId="0" borderId="0" xfId="1" applyFont="1"/>
    <xf numFmtId="0" fontId="27" fillId="0" borderId="1" xfId="1" applyFont="1" applyBorder="1" applyAlignment="1">
      <alignment horizontal="center" vertical="center" wrapText="1"/>
    </xf>
    <xf numFmtId="0" fontId="14" fillId="0" borderId="1" xfId="1" applyFont="1" applyBorder="1" applyAlignment="1">
      <alignment vertical="center" wrapText="1"/>
    </xf>
    <xf numFmtId="0" fontId="14" fillId="0" borderId="1" xfId="1" applyFont="1" applyBorder="1"/>
    <xf numFmtId="0" fontId="14" fillId="0" borderId="1" xfId="1" applyFont="1" applyBorder="1" applyAlignment="1">
      <alignment vertical="top" wrapText="1"/>
    </xf>
    <xf numFmtId="0" fontId="14" fillId="0" borderId="1" xfId="1" applyFont="1" applyBorder="1" applyAlignment="1">
      <alignment wrapText="1"/>
    </xf>
    <xf numFmtId="0" fontId="45" fillId="0" borderId="0" xfId="9" applyFont="1"/>
    <xf numFmtId="0" fontId="16" fillId="3" borderId="16" xfId="9" applyFill="1" applyBorder="1" applyAlignment="1">
      <alignment horizontal="center" vertical="center" wrapText="1"/>
    </xf>
    <xf numFmtId="0" fontId="22" fillId="0" borderId="18" xfId="9" applyFont="1" applyBorder="1" applyAlignment="1">
      <alignment horizontal="center" vertical="center" wrapText="1"/>
    </xf>
    <xf numFmtId="0" fontId="29" fillId="0" borderId="0" xfId="9" applyFont="1" applyAlignment="1">
      <alignment horizontal="center" vertical="center" wrapText="1"/>
    </xf>
    <xf numFmtId="0" fontId="45" fillId="0" borderId="0" xfId="9" applyFont="1" applyAlignment="1">
      <alignment horizontal="center" vertical="center" wrapText="1"/>
    </xf>
    <xf numFmtId="14" fontId="29" fillId="3" borderId="22" xfId="9" applyNumberFormat="1" applyFont="1" applyFill="1" applyBorder="1" applyAlignment="1" applyProtection="1">
      <alignment vertical="center" wrapText="1"/>
      <protection locked="0"/>
    </xf>
    <xf numFmtId="14" fontId="29" fillId="0" borderId="22" xfId="9" applyNumberFormat="1" applyFont="1" applyBorder="1" applyAlignment="1" applyProtection="1">
      <alignment horizontal="left" vertical="center" wrapText="1"/>
      <protection locked="0"/>
    </xf>
    <xf numFmtId="0" fontId="30" fillId="0" borderId="0" xfId="9" applyFont="1" applyAlignment="1">
      <alignment horizontal="center" vertical="center"/>
    </xf>
    <xf numFmtId="0" fontId="46" fillId="0" borderId="0" xfId="9" applyFont="1" applyAlignment="1">
      <alignment horizontal="center" vertical="center" wrapText="1"/>
    </xf>
    <xf numFmtId="0" fontId="45" fillId="0" borderId="0" xfId="9" applyFont="1" applyAlignment="1">
      <alignment horizontal="center" vertical="center"/>
    </xf>
    <xf numFmtId="0" fontId="46" fillId="0" borderId="0" xfId="9" applyFont="1" applyAlignment="1">
      <alignment horizontal="center" vertical="center"/>
    </xf>
    <xf numFmtId="3" fontId="45" fillId="0" borderId="0" xfId="9" applyNumberFormat="1" applyFont="1" applyAlignment="1">
      <alignment horizontal="center" vertical="center"/>
    </xf>
    <xf numFmtId="3" fontId="29" fillId="0" borderId="0" xfId="9" applyNumberFormat="1" applyFont="1" applyAlignment="1">
      <alignment horizontal="center" vertical="center" wrapText="1"/>
    </xf>
    <xf numFmtId="3" fontId="30" fillId="0" borderId="0" xfId="9" applyNumberFormat="1" applyFont="1" applyAlignment="1">
      <alignment horizontal="center" vertical="center" wrapText="1"/>
    </xf>
    <xf numFmtId="3" fontId="33" fillId="0" borderId="0" xfId="9" applyNumberFormat="1" applyFont="1" applyAlignment="1">
      <alignment horizontal="center" vertical="center"/>
    </xf>
    <xf numFmtId="0" fontId="33" fillId="0" borderId="0" xfId="9" applyFont="1" applyAlignment="1">
      <alignment horizontal="center" vertical="center"/>
    </xf>
    <xf numFmtId="0" fontId="39" fillId="0" borderId="0" xfId="9" applyFont="1" applyAlignment="1">
      <alignment horizontal="center" vertical="center" wrapText="1"/>
    </xf>
    <xf numFmtId="3" fontId="30" fillId="0" borderId="0" xfId="9" applyNumberFormat="1" applyFont="1" applyAlignment="1">
      <alignment horizontal="left" vertical="center"/>
    </xf>
    <xf numFmtId="10" fontId="30" fillId="0" borderId="0" xfId="12" applyNumberFormat="1" applyFont="1" applyFill="1" applyBorder="1" applyAlignment="1" applyProtection="1">
      <alignment horizontal="center" vertical="center"/>
    </xf>
    <xf numFmtId="10" fontId="30" fillId="0" borderId="0" xfId="12" applyNumberFormat="1" applyFont="1" applyFill="1" applyBorder="1" applyAlignment="1" applyProtection="1">
      <alignment horizontal="center" vertical="center" wrapText="1"/>
    </xf>
    <xf numFmtId="0" fontId="33" fillId="0" borderId="0" xfId="9" applyFont="1"/>
    <xf numFmtId="0" fontId="30" fillId="0" borderId="0" xfId="9" applyFont="1" applyAlignment="1">
      <alignment horizontal="center" wrapText="1"/>
    </xf>
    <xf numFmtId="9" fontId="30" fillId="0" borderId="0" xfId="9" applyNumberFormat="1" applyFont="1" applyAlignment="1">
      <alignment horizontal="center" wrapText="1"/>
    </xf>
    <xf numFmtId="10" fontId="30" fillId="0" borderId="0" xfId="9" applyNumberFormat="1" applyFont="1" applyAlignment="1">
      <alignment horizontal="center" vertical="center" wrapText="1"/>
    </xf>
    <xf numFmtId="9" fontId="30" fillId="0" borderId="0" xfId="9" applyNumberFormat="1" applyFont="1" applyAlignment="1">
      <alignment horizontal="center" vertical="center" wrapText="1"/>
    </xf>
    <xf numFmtId="10" fontId="30" fillId="0" borderId="0" xfId="9" applyNumberFormat="1" applyFont="1" applyAlignment="1">
      <alignment horizontal="center"/>
    </xf>
    <xf numFmtId="9" fontId="30" fillId="0" borderId="0" xfId="12" applyFont="1" applyFill="1" applyBorder="1" applyAlignment="1" applyProtection="1">
      <alignment horizontal="center"/>
    </xf>
    <xf numFmtId="169" fontId="33" fillId="0" borderId="0" xfId="9" applyNumberFormat="1" applyFont="1"/>
    <xf numFmtId="0" fontId="47" fillId="0" borderId="0" xfId="9" applyFont="1"/>
    <xf numFmtId="0" fontId="31" fillId="0" borderId="14" xfId="9" applyFont="1" applyBorder="1" applyAlignment="1">
      <alignment horizontal="center" vertical="center" wrapText="1"/>
    </xf>
    <xf numFmtId="0" fontId="31" fillId="0" borderId="33" xfId="9" applyFont="1" applyBorder="1" applyAlignment="1">
      <alignment horizontal="center" vertical="center" wrapText="1"/>
    </xf>
    <xf numFmtId="0" fontId="30" fillId="0" borderId="0" xfId="9" applyFont="1" applyAlignment="1">
      <alignment horizontal="left" vertical="center"/>
    </xf>
    <xf numFmtId="9" fontId="29" fillId="0" borderId="0" xfId="9" applyNumberFormat="1" applyFont="1"/>
    <xf numFmtId="166" fontId="29" fillId="0" borderId="0" xfId="9" applyNumberFormat="1" applyFont="1"/>
    <xf numFmtId="0" fontId="31" fillId="0" borderId="5" xfId="9" applyFont="1" applyBorder="1" applyAlignment="1">
      <alignment horizontal="center" vertical="center" wrapText="1"/>
    </xf>
    <xf numFmtId="3" fontId="32" fillId="0" borderId="10" xfId="9" applyNumberFormat="1" applyFont="1" applyBorder="1" applyAlignment="1" applyProtection="1">
      <alignment horizontal="center" vertical="center" wrapText="1"/>
      <protection locked="0"/>
    </xf>
    <xf numFmtId="0" fontId="48" fillId="0" borderId="0" xfId="9" applyFont="1" applyAlignment="1">
      <alignment horizontal="center" vertical="center" wrapText="1"/>
    </xf>
    <xf numFmtId="0" fontId="32" fillId="0" borderId="33" xfId="9" applyFont="1" applyBorder="1" applyAlignment="1" applyProtection="1">
      <alignment horizontal="center" vertical="center" wrapText="1"/>
      <protection locked="0"/>
    </xf>
    <xf numFmtId="0" fontId="32" fillId="0" borderId="34" xfId="9" applyFont="1" applyBorder="1" applyAlignment="1" applyProtection="1">
      <alignment horizontal="center" vertical="center" wrapText="1"/>
      <protection locked="0"/>
    </xf>
    <xf numFmtId="3" fontId="30" fillId="0" borderId="0" xfId="9" applyNumberFormat="1" applyFont="1" applyAlignment="1" applyProtection="1">
      <alignment horizontal="left" vertical="center"/>
      <protection locked="0"/>
    </xf>
    <xf numFmtId="0" fontId="29" fillId="0" borderId="0" xfId="9" applyFont="1" applyAlignment="1">
      <alignment vertical="top" wrapText="1"/>
    </xf>
    <xf numFmtId="0" fontId="31" fillId="0" borderId="9" xfId="9" applyFont="1" applyBorder="1" applyAlignment="1">
      <alignment horizontal="center" vertical="center" wrapText="1"/>
    </xf>
    <xf numFmtId="3" fontId="32" fillId="0" borderId="9" xfId="9" applyNumberFormat="1" applyFont="1" applyBorder="1" applyAlignment="1" applyProtection="1">
      <alignment horizontal="center" vertical="center" wrapText="1"/>
      <protection locked="0"/>
    </xf>
    <xf numFmtId="3" fontId="32" fillId="0" borderId="45" xfId="9" applyNumberFormat="1" applyFont="1" applyBorder="1" applyAlignment="1" applyProtection="1">
      <alignment horizontal="center" vertical="center" wrapText="1"/>
      <protection locked="0"/>
    </xf>
    <xf numFmtId="0" fontId="31" fillId="0" borderId="1" xfId="9" applyFont="1" applyBorder="1" applyAlignment="1">
      <alignment horizontal="center" vertical="center" wrapText="1"/>
    </xf>
    <xf numFmtId="166" fontId="32" fillId="0" borderId="1" xfId="9" applyNumberFormat="1" applyFont="1" applyBorder="1" applyAlignment="1" applyProtection="1">
      <alignment horizontal="center" vertical="center" wrapText="1"/>
      <protection locked="0"/>
    </xf>
    <xf numFmtId="166" fontId="32" fillId="0" borderId="40" xfId="9" applyNumberFormat="1" applyFont="1" applyBorder="1" applyAlignment="1" applyProtection="1">
      <alignment horizontal="center" vertical="center" wrapText="1"/>
      <protection locked="0"/>
    </xf>
    <xf numFmtId="9" fontId="16" fillId="0" borderId="0" xfId="9" applyNumberFormat="1"/>
    <xf numFmtId="168" fontId="32" fillId="0" borderId="1" xfId="12" applyNumberFormat="1" applyFont="1" applyBorder="1" applyAlignment="1" applyProtection="1">
      <alignment horizontal="center" vertical="center" wrapText="1"/>
      <protection locked="0"/>
    </xf>
    <xf numFmtId="168" fontId="32" fillId="0" borderId="1" xfId="9" applyNumberFormat="1" applyFont="1" applyBorder="1" applyAlignment="1" applyProtection="1">
      <alignment horizontal="center" vertical="center" wrapText="1"/>
      <protection locked="0"/>
    </xf>
    <xf numFmtId="168" fontId="32" fillId="0" borderId="40" xfId="9" applyNumberFormat="1" applyFont="1" applyBorder="1" applyAlignment="1" applyProtection="1">
      <alignment horizontal="center" vertical="center" wrapText="1"/>
      <protection locked="0"/>
    </xf>
    <xf numFmtId="0" fontId="31" fillId="0" borderId="44" xfId="9" applyFont="1" applyBorder="1" applyAlignment="1">
      <alignment horizontal="center" vertical="center" wrapText="1"/>
    </xf>
    <xf numFmtId="3" fontId="32" fillId="0" borderId="44" xfId="9" applyNumberFormat="1" applyFont="1" applyBorder="1" applyAlignment="1">
      <alignment horizontal="center" vertical="center" wrapText="1"/>
    </xf>
    <xf numFmtId="3" fontId="32" fillId="0" borderId="47" xfId="9" applyNumberFormat="1" applyFont="1" applyBorder="1" applyAlignment="1">
      <alignment horizontal="center" vertical="center" wrapText="1"/>
    </xf>
    <xf numFmtId="9" fontId="45" fillId="0" borderId="0" xfId="12" applyFont="1" applyProtection="1"/>
    <xf numFmtId="0" fontId="31" fillId="0" borderId="0" xfId="9" applyFont="1" applyAlignment="1">
      <alignment horizontal="center" vertical="center" wrapText="1"/>
    </xf>
    <xf numFmtId="3" fontId="49" fillId="3" borderId="33" xfId="3" applyNumberFormat="1" applyFont="1" applyFill="1" applyBorder="1" applyAlignment="1" applyProtection="1">
      <alignment horizontal="center" vertical="center" wrapText="1"/>
    </xf>
    <xf numFmtId="3" fontId="49" fillId="3" borderId="34" xfId="3" applyNumberFormat="1" applyFont="1" applyFill="1" applyBorder="1" applyAlignment="1" applyProtection="1">
      <alignment horizontal="center" vertical="center" wrapText="1"/>
    </xf>
    <xf numFmtId="0" fontId="30" fillId="0" borderId="0" xfId="9" applyFont="1" applyAlignment="1">
      <alignment vertical="top" wrapText="1"/>
    </xf>
    <xf numFmtId="9" fontId="33" fillId="0" borderId="0" xfId="12" applyFont="1" applyProtection="1"/>
    <xf numFmtId="0" fontId="27" fillId="0" borderId="0" xfId="9" applyFont="1" applyAlignment="1">
      <alignment horizontal="center" vertical="center" wrapText="1"/>
    </xf>
    <xf numFmtId="3" fontId="14" fillId="0" borderId="0" xfId="9" applyNumberFormat="1" applyFont="1" applyAlignment="1">
      <alignment horizontal="center" vertical="center" wrapText="1"/>
    </xf>
    <xf numFmtId="0" fontId="31" fillId="0" borderId="0" xfId="9" applyFont="1" applyAlignment="1">
      <alignment horizontal="right" vertical="center"/>
    </xf>
    <xf numFmtId="166" fontId="35" fillId="0" borderId="44" xfId="12" applyNumberFormat="1" applyFont="1" applyBorder="1" applyAlignment="1" applyProtection="1">
      <alignment horizontal="center" vertical="center" wrapText="1"/>
    </xf>
    <xf numFmtId="166" fontId="35" fillId="0" borderId="47" xfId="12" applyNumberFormat="1" applyFont="1" applyBorder="1" applyAlignment="1" applyProtection="1">
      <alignment horizontal="center" vertical="center" wrapText="1"/>
    </xf>
    <xf numFmtId="0" fontId="9" fillId="0" borderId="0" xfId="9" applyFont="1"/>
    <xf numFmtId="0" fontId="50" fillId="0" borderId="0" xfId="9" applyFont="1"/>
    <xf numFmtId="3" fontId="35" fillId="0" borderId="0" xfId="9" applyNumberFormat="1" applyFont="1" applyAlignment="1">
      <alignment horizontal="center" vertical="center" wrapText="1"/>
    </xf>
    <xf numFmtId="10" fontId="26" fillId="0" borderId="0" xfId="12" applyNumberFormat="1" applyFont="1" applyAlignment="1" applyProtection="1">
      <alignment horizontal="center"/>
    </xf>
    <xf numFmtId="10" fontId="9" fillId="0" borderId="0" xfId="9" applyNumberFormat="1" applyFont="1"/>
    <xf numFmtId="0" fontId="22" fillId="0" borderId="0" xfId="9" applyFont="1"/>
    <xf numFmtId="0" fontId="41" fillId="0" borderId="0" xfId="9" applyFont="1" applyAlignment="1">
      <alignment horizontal="right"/>
    </xf>
    <xf numFmtId="166" fontId="41" fillId="0" borderId="0" xfId="12" applyNumberFormat="1" applyFont="1" applyProtection="1"/>
    <xf numFmtId="9" fontId="51" fillId="0" borderId="0" xfId="12" applyFont="1" applyProtection="1"/>
    <xf numFmtId="0" fontId="51" fillId="0" borderId="0" xfId="9" applyFont="1"/>
    <xf numFmtId="0" fontId="11" fillId="0" borderId="0" xfId="9" applyFont="1"/>
    <xf numFmtId="0" fontId="52" fillId="0" borderId="0" xfId="9" applyFont="1"/>
    <xf numFmtId="10" fontId="16" fillId="0" borderId="0" xfId="9" applyNumberFormat="1"/>
    <xf numFmtId="0" fontId="31" fillId="0" borderId="0" xfId="9" applyFont="1" applyAlignment="1">
      <alignment horizontal="center" vertical="center"/>
    </xf>
    <xf numFmtId="164" fontId="31" fillId="0" borderId="0" xfId="12" applyNumberFormat="1" applyFont="1" applyAlignment="1" applyProtection="1">
      <alignment horizontal="center" vertical="center"/>
      <protection locked="0"/>
    </xf>
    <xf numFmtId="9" fontId="22" fillId="0" borderId="0" xfId="12" applyFont="1" applyProtection="1"/>
    <xf numFmtId="3" fontId="22" fillId="13" borderId="1" xfId="9" applyNumberFormat="1" applyFont="1" applyFill="1" applyBorder="1" applyAlignment="1">
      <alignment horizontal="center" vertical="center" wrapText="1"/>
    </xf>
    <xf numFmtId="1" fontId="54" fillId="0" borderId="1" xfId="9" applyNumberFormat="1" applyFont="1" applyBorder="1" applyAlignment="1" applyProtection="1">
      <alignment horizontal="center" vertical="center"/>
      <protection locked="0"/>
    </xf>
    <xf numFmtId="0" fontId="41" fillId="0" borderId="0" xfId="9" applyFont="1" applyAlignment="1">
      <alignment vertical="center" textRotation="90" wrapText="1"/>
    </xf>
    <xf numFmtId="3" fontId="41" fillId="0" borderId="0" xfId="9" applyNumberFormat="1" applyFont="1" applyAlignment="1">
      <alignment horizontal="center"/>
    </xf>
    <xf numFmtId="10" fontId="35" fillId="0" borderId="0" xfId="12" applyNumberFormat="1" applyFont="1" applyBorder="1" applyAlignment="1" applyProtection="1">
      <alignment horizontal="center" vertical="center" wrapText="1"/>
    </xf>
    <xf numFmtId="0" fontId="56" fillId="0" borderId="0" xfId="9" applyFont="1"/>
    <xf numFmtId="166" fontId="56" fillId="0" borderId="0" xfId="9" applyNumberFormat="1" applyFont="1" applyAlignment="1">
      <alignment horizontal="center" vertical="center"/>
    </xf>
    <xf numFmtId="9" fontId="26" fillId="0" borderId="0" xfId="12" applyFont="1" applyAlignment="1" applyProtection="1">
      <alignment horizontal="center" vertical="center"/>
    </xf>
    <xf numFmtId="0" fontId="57" fillId="0" borderId="0" xfId="9" applyFont="1"/>
    <xf numFmtId="0" fontId="58" fillId="0" borderId="0" xfId="9" applyFont="1"/>
    <xf numFmtId="0" fontId="4" fillId="0" borderId="0" xfId="9" applyFont="1" applyAlignment="1">
      <alignment horizontal="center" vertical="center"/>
    </xf>
    <xf numFmtId="3" fontId="22" fillId="0" borderId="0" xfId="9" applyNumberFormat="1" applyFont="1" applyAlignment="1">
      <alignment horizontal="center" vertical="center" wrapText="1"/>
    </xf>
    <xf numFmtId="0" fontId="4" fillId="0" borderId="0" xfId="9" applyFont="1" applyAlignment="1">
      <alignment horizontal="center" vertical="center" wrapText="1"/>
    </xf>
    <xf numFmtId="0" fontId="60" fillId="0" borderId="0" xfId="9" applyFont="1" applyAlignment="1">
      <alignment horizontal="center" vertical="center"/>
    </xf>
    <xf numFmtId="3" fontId="16" fillId="0" borderId="0" xfId="9" applyNumberFormat="1" applyAlignment="1">
      <alignment horizontal="center" vertical="center"/>
    </xf>
    <xf numFmtId="0" fontId="27" fillId="0" borderId="64" xfId="9" applyFont="1" applyBorder="1" applyAlignment="1">
      <alignment horizontal="center" vertical="center" wrapText="1"/>
    </xf>
    <xf numFmtId="0" fontId="27" fillId="0" borderId="65" xfId="9" applyFont="1" applyBorder="1" applyAlignment="1">
      <alignment horizontal="center" vertical="center" wrapText="1"/>
    </xf>
    <xf numFmtId="3" fontId="22" fillId="0" borderId="31" xfId="9" applyNumberFormat="1" applyFont="1" applyBorder="1" applyAlignment="1">
      <alignment horizontal="center" vertical="center" wrapText="1"/>
    </xf>
    <xf numFmtId="3" fontId="29" fillId="0" borderId="66" xfId="9" applyNumberFormat="1" applyFont="1" applyBorder="1" applyAlignment="1">
      <alignment horizontal="center" vertical="center" wrapText="1"/>
    </xf>
    <xf numFmtId="3" fontId="29" fillId="0" borderId="30" xfId="9" applyNumberFormat="1" applyFont="1" applyBorder="1" applyAlignment="1">
      <alignment horizontal="center" vertical="center" wrapText="1"/>
    </xf>
    <xf numFmtId="3" fontId="29" fillId="0" borderId="28" xfId="9" applyNumberFormat="1" applyFont="1" applyBorder="1" applyAlignment="1">
      <alignment horizontal="center" vertical="center" wrapText="1"/>
    </xf>
    <xf numFmtId="3" fontId="29" fillId="0" borderId="2" xfId="9" applyNumberFormat="1" applyFont="1" applyBorder="1" applyAlignment="1">
      <alignment horizontal="center" vertical="center" wrapText="1"/>
    </xf>
    <xf numFmtId="0" fontId="45" fillId="0" borderId="31" xfId="9" applyFont="1" applyBorder="1" applyAlignment="1">
      <alignment wrapText="1"/>
    </xf>
    <xf numFmtId="3" fontId="29" fillId="0" borderId="67" xfId="9" applyNumberFormat="1" applyFont="1" applyBorder="1" applyAlignment="1">
      <alignment horizontal="center" vertical="center" wrapText="1"/>
    </xf>
    <xf numFmtId="0" fontId="29" fillId="0" borderId="2" xfId="9" applyFont="1" applyBorder="1" applyAlignment="1">
      <alignment wrapText="1"/>
    </xf>
    <xf numFmtId="0" fontId="30" fillId="0" borderId="31" xfId="9" applyFont="1" applyBorder="1" applyAlignment="1">
      <alignment wrapText="1"/>
    </xf>
    <xf numFmtId="9" fontId="29" fillId="0" borderId="28" xfId="9" applyNumberFormat="1" applyFont="1" applyBorder="1" applyAlignment="1">
      <alignment horizontal="center" vertical="center" wrapText="1"/>
    </xf>
    <xf numFmtId="9" fontId="29" fillId="0" borderId="67" xfId="9" applyNumberFormat="1" applyFont="1" applyBorder="1" applyAlignment="1">
      <alignment horizontal="center" vertical="center" wrapText="1"/>
    </xf>
    <xf numFmtId="9" fontId="29" fillId="0" borderId="67" xfId="9" applyNumberFormat="1" applyFont="1" applyBorder="1" applyAlignment="1">
      <alignment horizontal="center"/>
    </xf>
    <xf numFmtId="9" fontId="30" fillId="0" borderId="0" xfId="12" applyFont="1" applyAlignment="1" applyProtection="1">
      <alignment horizontal="center"/>
    </xf>
    <xf numFmtId="0" fontId="32" fillId="0" borderId="33" xfId="9" applyFont="1" applyBorder="1" applyAlignment="1">
      <alignment horizontal="center" vertical="center" wrapText="1"/>
    </xf>
    <xf numFmtId="0" fontId="32" fillId="0" borderId="34" xfId="9" applyFont="1" applyBorder="1" applyAlignment="1">
      <alignment horizontal="center" vertical="center" wrapText="1"/>
    </xf>
    <xf numFmtId="0" fontId="40" fillId="0" borderId="32" xfId="9" applyFont="1" applyBorder="1" applyAlignment="1">
      <alignment vertical="center" wrapText="1"/>
    </xf>
    <xf numFmtId="3" fontId="32" fillId="0" borderId="10" xfId="9" applyNumberFormat="1" applyFont="1" applyBorder="1" applyAlignment="1">
      <alignment horizontal="center" vertical="center" wrapText="1"/>
    </xf>
    <xf numFmtId="3" fontId="32" fillId="0" borderId="68" xfId="9" applyNumberFormat="1" applyFont="1" applyBorder="1" applyAlignment="1">
      <alignment horizontal="center" vertical="center" wrapText="1"/>
    </xf>
    <xf numFmtId="3" fontId="32" fillId="0" borderId="33" xfId="9" applyNumberFormat="1" applyFont="1" applyBorder="1" applyAlignment="1">
      <alignment horizontal="center" vertical="center" wrapText="1"/>
    </xf>
    <xf numFmtId="3" fontId="32" fillId="0" borderId="34" xfId="9" applyNumberFormat="1" applyFont="1" applyBorder="1" applyAlignment="1">
      <alignment horizontal="center" vertical="center" wrapText="1"/>
    </xf>
    <xf numFmtId="3" fontId="32" fillId="0" borderId="9" xfId="9" applyNumberFormat="1" applyFont="1" applyBorder="1" applyAlignment="1">
      <alignment horizontal="center" vertical="center" wrapText="1"/>
    </xf>
    <xf numFmtId="3" fontId="32" fillId="0" borderId="45" xfId="9" applyNumberFormat="1" applyFont="1" applyBorder="1" applyAlignment="1">
      <alignment horizontal="center" vertical="center" wrapText="1"/>
    </xf>
    <xf numFmtId="9" fontId="32" fillId="0" borderId="1" xfId="9" applyNumberFormat="1" applyFont="1" applyBorder="1" applyAlignment="1">
      <alignment horizontal="center" vertical="center" wrapText="1"/>
    </xf>
    <xf numFmtId="9" fontId="32" fillId="0" borderId="40" xfId="9" applyNumberFormat="1" applyFont="1" applyBorder="1" applyAlignment="1">
      <alignment horizontal="center" vertical="center" wrapText="1"/>
    </xf>
    <xf numFmtId="167" fontId="32" fillId="0" borderId="1" xfId="9" applyNumberFormat="1" applyFont="1" applyBorder="1" applyAlignment="1">
      <alignment horizontal="center" vertical="center" wrapText="1"/>
    </xf>
    <xf numFmtId="167" fontId="32" fillId="0" borderId="40" xfId="9" applyNumberFormat="1" applyFont="1" applyBorder="1" applyAlignment="1">
      <alignment horizontal="center" vertical="center" wrapText="1"/>
    </xf>
    <xf numFmtId="3" fontId="61" fillId="0" borderId="44" xfId="9" applyNumberFormat="1" applyFont="1" applyBorder="1" applyAlignment="1">
      <alignment horizontal="center" vertical="center" wrapText="1"/>
    </xf>
    <xf numFmtId="3" fontId="62" fillId="0" borderId="44" xfId="9" applyNumberFormat="1" applyFont="1" applyBorder="1" applyAlignment="1">
      <alignment horizontal="center" vertical="center" wrapText="1"/>
    </xf>
    <xf numFmtId="3" fontId="31" fillId="0" borderId="0" xfId="9" applyNumberFormat="1" applyFont="1" applyAlignment="1">
      <alignment horizontal="center" vertical="center" wrapText="1"/>
    </xf>
    <xf numFmtId="0" fontId="63" fillId="0" borderId="0" xfId="9" applyFont="1"/>
    <xf numFmtId="0" fontId="14" fillId="0" borderId="1" xfId="1" applyFont="1" applyBorder="1" applyAlignment="1">
      <alignment horizontal="left" vertical="center" wrapText="1"/>
    </xf>
    <xf numFmtId="0" fontId="43" fillId="0" borderId="1" xfId="1" applyFont="1" applyBorder="1" applyAlignment="1">
      <alignment vertical="top" wrapText="1"/>
    </xf>
    <xf numFmtId="0" fontId="4" fillId="10" borderId="1" xfId="9" applyFont="1" applyFill="1" applyBorder="1" applyAlignment="1">
      <alignment horizontal="center" vertical="center"/>
    </xf>
    <xf numFmtId="0" fontId="4" fillId="0" borderId="1" xfId="9" applyFont="1" applyBorder="1" applyAlignment="1">
      <alignment horizontal="center" vertical="center"/>
    </xf>
    <xf numFmtId="0" fontId="4" fillId="10" borderId="1" xfId="9" applyFont="1" applyFill="1" applyBorder="1" applyAlignment="1">
      <alignment vertical="center"/>
    </xf>
    <xf numFmtId="0" fontId="3" fillId="0" borderId="0" xfId="9" applyFont="1" applyAlignment="1">
      <alignment vertical="center"/>
    </xf>
    <xf numFmtId="0" fontId="3" fillId="0" borderId="1" xfId="9" applyFont="1" applyBorder="1" applyAlignment="1">
      <alignment horizontal="center" vertical="center"/>
    </xf>
    <xf numFmtId="0" fontId="4" fillId="17" borderId="1" xfId="9" applyFont="1" applyFill="1" applyBorder="1" applyAlignment="1" applyProtection="1">
      <alignment horizontal="center" vertical="center"/>
      <protection locked="0"/>
    </xf>
    <xf numFmtId="0" fontId="3" fillId="0" borderId="1" xfId="9" applyFont="1" applyBorder="1" applyAlignment="1">
      <alignment horizontal="left" vertical="center"/>
    </xf>
    <xf numFmtId="0" fontId="3" fillId="17" borderId="1" xfId="9" applyFont="1" applyFill="1" applyBorder="1" applyAlignment="1" applyProtection="1">
      <alignment horizontal="center" vertical="center"/>
      <protection locked="0"/>
    </xf>
    <xf numFmtId="0" fontId="4" fillId="18" borderId="1" xfId="9" applyFont="1" applyFill="1" applyBorder="1" applyAlignment="1">
      <alignment horizontal="center" vertical="center"/>
    </xf>
    <xf numFmtId="0" fontId="3" fillId="0" borderId="0" xfId="9" applyFont="1" applyAlignment="1">
      <alignment horizontal="right" vertical="center"/>
    </xf>
    <xf numFmtId="0" fontId="4" fillId="19" borderId="69" xfId="9" applyFont="1" applyFill="1" applyBorder="1" applyAlignment="1">
      <alignment horizontal="center" vertical="center"/>
    </xf>
    <xf numFmtId="0" fontId="4" fillId="0" borderId="55" xfId="9" applyFont="1" applyBorder="1" applyAlignment="1">
      <alignment horizontal="center" vertical="center"/>
    </xf>
    <xf numFmtId="0" fontId="4" fillId="19" borderId="55" xfId="9" applyFont="1" applyFill="1" applyBorder="1" applyAlignment="1">
      <alignment vertical="center"/>
    </xf>
    <xf numFmtId="0" fontId="4" fillId="10" borderId="15" xfId="9" applyFont="1" applyFill="1" applyBorder="1" applyAlignment="1">
      <alignment horizontal="center" vertical="center"/>
    </xf>
    <xf numFmtId="0" fontId="3" fillId="0" borderId="1" xfId="9" applyFont="1" applyBorder="1" applyAlignment="1">
      <alignment vertical="center"/>
    </xf>
    <xf numFmtId="0" fontId="3" fillId="0" borderId="15" xfId="9" applyFont="1" applyBorder="1" applyAlignment="1">
      <alignment horizontal="center" vertical="center"/>
    </xf>
    <xf numFmtId="0" fontId="4" fillId="19" borderId="60" xfId="9" applyFont="1" applyFill="1" applyBorder="1" applyAlignment="1">
      <alignment horizontal="center" vertical="center"/>
    </xf>
    <xf numFmtId="166" fontId="4" fillId="19" borderId="44" xfId="12" applyNumberFormat="1" applyFont="1" applyFill="1" applyBorder="1" applyAlignment="1" applyProtection="1">
      <alignment horizontal="center" vertical="center"/>
    </xf>
    <xf numFmtId="0" fontId="3" fillId="0" borderId="44" xfId="9" applyFont="1" applyBorder="1" applyAlignment="1">
      <alignment vertical="center"/>
    </xf>
    <xf numFmtId="0" fontId="4" fillId="12" borderId="69" xfId="9" applyFont="1" applyFill="1" applyBorder="1" applyAlignment="1">
      <alignment horizontal="center" vertical="center"/>
    </xf>
    <xf numFmtId="0" fontId="3" fillId="0" borderId="55" xfId="9" applyFont="1" applyBorder="1" applyAlignment="1">
      <alignment horizontal="center" vertical="center"/>
    </xf>
    <xf numFmtId="0" fontId="4" fillId="12" borderId="55" xfId="9" applyFont="1" applyFill="1" applyBorder="1" applyAlignment="1">
      <alignment vertical="center"/>
    </xf>
    <xf numFmtId="0" fontId="3" fillId="16" borderId="15" xfId="9" applyFont="1" applyFill="1" applyBorder="1" applyAlignment="1">
      <alignment horizontal="center" vertical="center"/>
    </xf>
    <xf numFmtId="0" fontId="3" fillId="16" borderId="1" xfId="9" applyFont="1" applyFill="1" applyBorder="1" applyAlignment="1" applyProtection="1">
      <alignment horizontal="center" vertical="center"/>
      <protection locked="0"/>
    </xf>
    <xf numFmtId="9" fontId="3" fillId="17" borderId="1" xfId="12" applyFont="1" applyFill="1" applyBorder="1" applyAlignment="1" applyProtection="1">
      <alignment horizontal="center" vertical="center"/>
      <protection locked="0"/>
    </xf>
    <xf numFmtId="10" fontId="3" fillId="0" borderId="0" xfId="12" applyNumberFormat="1" applyFont="1" applyAlignment="1" applyProtection="1">
      <alignment vertical="center"/>
    </xf>
    <xf numFmtId="0" fontId="4" fillId="12" borderId="60" xfId="9" applyFont="1" applyFill="1" applyBorder="1" applyAlignment="1">
      <alignment horizontal="center" vertical="center"/>
    </xf>
    <xf numFmtId="166" fontId="4" fillId="12" borderId="44" xfId="12" applyNumberFormat="1" applyFont="1" applyFill="1" applyBorder="1" applyAlignment="1" applyProtection="1">
      <alignment horizontal="center" vertical="center"/>
    </xf>
    <xf numFmtId="0" fontId="4" fillId="20" borderId="69" xfId="9" applyFont="1" applyFill="1" applyBorder="1" applyAlignment="1">
      <alignment horizontal="center" vertical="center"/>
    </xf>
    <xf numFmtId="0" fontId="4" fillId="20" borderId="56" xfId="9" applyFont="1" applyFill="1" applyBorder="1" applyAlignment="1">
      <alignment vertical="center"/>
    </xf>
    <xf numFmtId="0" fontId="3" fillId="16" borderId="1" xfId="9" applyFont="1" applyFill="1" applyBorder="1" applyAlignment="1">
      <alignment horizontal="center" vertical="center"/>
    </xf>
    <xf numFmtId="0" fontId="3" fillId="0" borderId="40" xfId="9" applyFont="1" applyBorder="1" applyAlignment="1">
      <alignment vertical="center"/>
    </xf>
    <xf numFmtId="0" fontId="4" fillId="20" borderId="60" xfId="9" applyFont="1" applyFill="1" applyBorder="1" applyAlignment="1">
      <alignment horizontal="center" vertical="center"/>
    </xf>
    <xf numFmtId="166" fontId="4" fillId="21" borderId="44" xfId="12" applyNumberFormat="1" applyFont="1" applyFill="1" applyBorder="1" applyAlignment="1" applyProtection="1">
      <alignment horizontal="center" vertical="center"/>
    </xf>
    <xf numFmtId="0" fontId="3" fillId="0" borderId="47" xfId="9" applyFont="1" applyBorder="1" applyAlignment="1">
      <alignment vertical="center"/>
    </xf>
    <xf numFmtId="0" fontId="34" fillId="11" borderId="69" xfId="9" applyFont="1" applyFill="1" applyBorder="1" applyAlignment="1">
      <alignment horizontal="center" vertical="center"/>
    </xf>
    <xf numFmtId="0" fontId="34" fillId="11" borderId="56" xfId="9" applyFont="1" applyFill="1" applyBorder="1" applyAlignment="1">
      <alignment vertical="center"/>
    </xf>
    <xf numFmtId="166" fontId="3" fillId="0" borderId="1" xfId="12" applyNumberFormat="1" applyFont="1" applyBorder="1" applyAlignment="1" applyProtection="1">
      <alignment horizontal="center" vertical="center"/>
    </xf>
    <xf numFmtId="0" fontId="3" fillId="0" borderId="40" xfId="9" applyFont="1" applyBorder="1" applyAlignment="1">
      <alignment horizontal="center" vertical="center"/>
    </xf>
    <xf numFmtId="0" fontId="34" fillId="11" borderId="60" xfId="9" applyFont="1" applyFill="1" applyBorder="1" applyAlignment="1">
      <alignment horizontal="center" vertical="center"/>
    </xf>
    <xf numFmtId="166" fontId="34" fillId="11" borderId="44" xfId="12" applyNumberFormat="1" applyFont="1" applyFill="1" applyBorder="1" applyAlignment="1" applyProtection="1">
      <alignment horizontal="center" vertical="center"/>
    </xf>
    <xf numFmtId="0" fontId="3" fillId="0" borderId="0" xfId="9" applyFont="1" applyAlignment="1">
      <alignment horizontal="center" vertical="center"/>
    </xf>
    <xf numFmtId="0" fontId="4" fillId="0" borderId="0" xfId="9" applyFont="1" applyAlignment="1">
      <alignment vertical="center"/>
    </xf>
    <xf numFmtId="0" fontId="4" fillId="9" borderId="69" xfId="9" applyFont="1" applyFill="1" applyBorder="1" applyAlignment="1">
      <alignment horizontal="center" vertical="center"/>
    </xf>
    <xf numFmtId="0" fontId="4" fillId="0" borderId="55" xfId="9" applyFont="1" applyBorder="1" applyAlignment="1">
      <alignment vertical="center"/>
    </xf>
    <xf numFmtId="1" fontId="3" fillId="0" borderId="1" xfId="12" applyNumberFormat="1" applyFont="1" applyBorder="1" applyAlignment="1" applyProtection="1">
      <alignment horizontal="center" vertical="center"/>
      <protection locked="0"/>
    </xf>
    <xf numFmtId="1" fontId="3" fillId="17" borderId="1" xfId="12" applyNumberFormat="1" applyFont="1" applyFill="1" applyBorder="1" applyAlignment="1" applyProtection="1">
      <alignment horizontal="center" vertical="center"/>
      <protection locked="0"/>
    </xf>
    <xf numFmtId="9" fontId="3" fillId="0" borderId="1" xfId="12" applyFont="1" applyBorder="1" applyAlignment="1" applyProtection="1">
      <alignment horizontal="center" vertical="center"/>
      <protection locked="0"/>
    </xf>
    <xf numFmtId="0" fontId="4" fillId="9" borderId="60" xfId="9" applyFont="1" applyFill="1" applyBorder="1" applyAlignment="1">
      <alignment horizontal="center" vertical="center"/>
    </xf>
    <xf numFmtId="168" fontId="4" fillId="9" borderId="44" xfId="12" applyNumberFormat="1" applyFont="1" applyFill="1" applyBorder="1" applyAlignment="1" applyProtection="1">
      <alignment horizontal="center" vertical="center"/>
    </xf>
    <xf numFmtId="0" fontId="4" fillId="0" borderId="44" xfId="9" applyFont="1" applyBorder="1" applyAlignment="1">
      <alignment vertical="center"/>
    </xf>
    <xf numFmtId="0" fontId="3" fillId="0" borderId="0" xfId="9" applyFont="1" applyAlignment="1">
      <alignment horizontal="left" vertical="center"/>
    </xf>
    <xf numFmtId="1" fontId="3" fillId="0" borderId="0" xfId="9" applyNumberFormat="1" applyFont="1" applyAlignment="1">
      <alignment horizontal="right" vertical="center"/>
    </xf>
    <xf numFmtId="0" fontId="4" fillId="2" borderId="1" xfId="9" applyFont="1" applyFill="1" applyBorder="1" applyAlignment="1">
      <alignment horizontal="right" vertical="center"/>
    </xf>
    <xf numFmtId="0" fontId="4" fillId="0" borderId="1" xfId="9" applyFont="1" applyBorder="1" applyAlignment="1">
      <alignment vertical="center"/>
    </xf>
    <xf numFmtId="0" fontId="3" fillId="0" borderId="1" xfId="9" applyFont="1" applyBorder="1" applyAlignment="1">
      <alignment horizontal="right" vertical="center"/>
    </xf>
    <xf numFmtId="0" fontId="3" fillId="0" borderId="1" xfId="9" applyFont="1" applyBorder="1" applyAlignment="1" applyProtection="1">
      <alignment horizontal="center" vertical="center"/>
      <protection locked="0"/>
    </xf>
    <xf numFmtId="166" fontId="4" fillId="2" borderId="1" xfId="12" applyNumberFormat="1" applyFont="1" applyFill="1" applyBorder="1" applyAlignment="1" applyProtection="1">
      <alignment horizontal="center" vertical="center"/>
    </xf>
    <xf numFmtId="1" fontId="4" fillId="15" borderId="1" xfId="9" applyNumberFormat="1" applyFont="1" applyFill="1" applyBorder="1" applyAlignment="1">
      <alignment horizontal="right" vertical="center"/>
    </xf>
    <xf numFmtId="1" fontId="3" fillId="0" borderId="1" xfId="9" applyNumberFormat="1" applyFont="1" applyBorder="1" applyAlignment="1">
      <alignment horizontal="right" vertical="center"/>
    </xf>
    <xf numFmtId="168" fontId="3" fillId="9" borderId="1" xfId="9" applyNumberFormat="1" applyFont="1" applyFill="1" applyBorder="1" applyAlignment="1" applyProtection="1">
      <alignment horizontal="center" vertical="center"/>
      <protection locked="0"/>
    </xf>
    <xf numFmtId="168" fontId="4" fillId="15" borderId="1" xfId="9" applyNumberFormat="1" applyFont="1" applyFill="1" applyBorder="1" applyAlignment="1">
      <alignment horizontal="right" vertical="center"/>
    </xf>
    <xf numFmtId="168" fontId="4" fillId="15" borderId="1" xfId="9" applyNumberFormat="1" applyFont="1" applyFill="1" applyBorder="1" applyAlignment="1">
      <alignment horizontal="center" vertical="center"/>
    </xf>
    <xf numFmtId="0" fontId="34" fillId="22" borderId="1" xfId="9" applyFont="1" applyFill="1" applyBorder="1" applyAlignment="1">
      <alignment horizontal="center"/>
    </xf>
    <xf numFmtId="0" fontId="3" fillId="0" borderId="1" xfId="9" applyFont="1" applyBorder="1"/>
    <xf numFmtId="1" fontId="3" fillId="17" borderId="1" xfId="9" applyNumberFormat="1" applyFont="1" applyFill="1" applyBorder="1" applyAlignment="1" applyProtection="1">
      <alignment horizontal="center" vertical="center"/>
      <protection locked="0"/>
    </xf>
    <xf numFmtId="168" fontId="4" fillId="0" borderId="1" xfId="9" applyNumberFormat="1" applyFont="1" applyBorder="1" applyAlignment="1">
      <alignment horizontal="center" vertical="center"/>
    </xf>
    <xf numFmtId="0" fontId="65" fillId="0" borderId="0" xfId="9" applyFont="1" applyAlignment="1">
      <alignment vertical="center"/>
    </xf>
    <xf numFmtId="2" fontId="3" fillId="0" borderId="1" xfId="9" applyNumberFormat="1" applyFont="1" applyBorder="1" applyAlignment="1" applyProtection="1">
      <alignment horizontal="center" vertical="center"/>
      <protection locked="0"/>
    </xf>
    <xf numFmtId="1" fontId="4" fillId="0" borderId="1" xfId="12" applyNumberFormat="1" applyFont="1" applyFill="1" applyBorder="1" applyAlignment="1" applyProtection="1">
      <alignment horizontal="center" vertical="center"/>
    </xf>
    <xf numFmtId="0" fontId="34" fillId="22" borderId="1" xfId="9" applyFont="1" applyFill="1" applyBorder="1" applyAlignment="1">
      <alignment horizontal="right" vertical="center"/>
    </xf>
    <xf numFmtId="9" fontId="34" fillId="22" borderId="1" xfId="12" applyFont="1" applyFill="1" applyBorder="1" applyAlignment="1" applyProtection="1">
      <alignment horizontal="center" vertical="center"/>
    </xf>
    <xf numFmtId="3" fontId="66" fillId="5" borderId="1" xfId="9" applyNumberFormat="1" applyFont="1" applyFill="1" applyBorder="1" applyAlignment="1">
      <alignment horizontal="center"/>
    </xf>
    <xf numFmtId="0" fontId="0" fillId="0" borderId="0" xfId="0" applyAlignment="1">
      <alignment vertical="center"/>
    </xf>
    <xf numFmtId="0" fontId="0" fillId="3" borderId="0" xfId="0" applyFill="1" applyAlignment="1">
      <alignment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3" fillId="3" borderId="0" xfId="0" applyFont="1" applyFill="1" applyAlignment="1">
      <alignment horizontal="center" vertical="center"/>
    </xf>
    <xf numFmtId="0" fontId="4" fillId="3" borderId="0" xfId="0" applyFont="1" applyFill="1" applyAlignment="1">
      <alignment vertical="center"/>
    </xf>
    <xf numFmtId="0" fontId="3" fillId="3" borderId="0" xfId="0" applyFont="1" applyFill="1" applyAlignment="1">
      <alignment vertical="center"/>
    </xf>
    <xf numFmtId="0" fontId="0" fillId="3" borderId="0" xfId="0" applyFill="1" applyAlignment="1">
      <alignment horizontal="center" vertical="center"/>
    </xf>
    <xf numFmtId="0" fontId="5" fillId="3" borderId="0" xfId="0" applyFont="1" applyFill="1" applyAlignment="1">
      <alignment horizontal="center"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4" fillId="3" borderId="0" xfId="0" applyFont="1" applyFill="1" applyAlignment="1">
      <alignment horizontal="center"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168" fontId="4" fillId="3" borderId="0" xfId="0" applyNumberFormat="1" applyFont="1" applyFill="1" applyAlignment="1">
      <alignment vertical="center"/>
    </xf>
    <xf numFmtId="0" fontId="3" fillId="3" borderId="0" xfId="0" applyFont="1" applyFill="1" applyAlignment="1">
      <alignment vertical="center" wrapText="1"/>
    </xf>
    <xf numFmtId="0" fontId="3" fillId="3" borderId="20" xfId="0" applyFont="1" applyFill="1" applyBorder="1" applyAlignment="1">
      <alignment vertical="center"/>
    </xf>
    <xf numFmtId="0" fontId="3" fillId="3" borderId="0" xfId="0" applyFont="1" applyFill="1" applyAlignment="1">
      <alignment horizontal="lef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3" borderId="23" xfId="0" applyFont="1" applyFill="1" applyBorder="1" applyAlignment="1">
      <alignment vertical="center"/>
    </xf>
    <xf numFmtId="0" fontId="42" fillId="0" borderId="0" xfId="15" applyFont="1" applyAlignment="1">
      <alignment horizontal="left"/>
    </xf>
    <xf numFmtId="0" fontId="27" fillId="0" borderId="0" xfId="15" applyFont="1" applyAlignment="1">
      <alignment horizontal="center"/>
    </xf>
    <xf numFmtId="0" fontId="45" fillId="0" borderId="0" xfId="15" applyFont="1" applyAlignment="1">
      <alignment horizontal="center" vertical="center"/>
    </xf>
    <xf numFmtId="0" fontId="45" fillId="0" borderId="0" xfId="15" applyFont="1" applyAlignment="1">
      <alignment horizontal="left"/>
    </xf>
    <xf numFmtId="0" fontId="73" fillId="0" borderId="0" xfId="15"/>
    <xf numFmtId="0" fontId="27" fillId="0" borderId="0" xfId="15" applyFont="1" applyAlignment="1">
      <alignment horizontal="right"/>
    </xf>
    <xf numFmtId="0" fontId="22" fillId="0" borderId="0" xfId="15" applyFont="1" applyAlignment="1">
      <alignment horizontal="center"/>
    </xf>
    <xf numFmtId="0" fontId="45" fillId="0" borderId="0" xfId="15" applyFont="1" applyAlignment="1">
      <alignment horizontal="center"/>
    </xf>
    <xf numFmtId="0" fontId="22" fillId="0" borderId="0" xfId="15" applyFont="1" applyAlignment="1">
      <alignment horizontal="left"/>
    </xf>
    <xf numFmtId="0" fontId="74" fillId="0" borderId="11" xfId="15" applyFont="1" applyBorder="1" applyAlignment="1">
      <alignment horizontal="right"/>
    </xf>
    <xf numFmtId="0" fontId="5" fillId="7" borderId="8" xfId="15" applyFont="1" applyFill="1" applyBorder="1" applyProtection="1">
      <protection locked="0"/>
    </xf>
    <xf numFmtId="0" fontId="4" fillId="0" borderId="16" xfId="15" applyFont="1" applyBorder="1"/>
    <xf numFmtId="0" fontId="73" fillId="0" borderId="17" xfId="15" applyBorder="1"/>
    <xf numFmtId="0" fontId="73" fillId="0" borderId="18" xfId="15" applyBorder="1"/>
    <xf numFmtId="0" fontId="73" fillId="0" borderId="19" xfId="15" applyBorder="1"/>
    <xf numFmtId="0" fontId="73" fillId="0" borderId="20" xfId="15" applyBorder="1"/>
    <xf numFmtId="0" fontId="5" fillId="0" borderId="19" xfId="15" applyFont="1" applyBorder="1"/>
    <xf numFmtId="0" fontId="5" fillId="0" borderId="0" xfId="15" applyFont="1"/>
    <xf numFmtId="0" fontId="5" fillId="7" borderId="24" xfId="15" applyFont="1" applyFill="1" applyBorder="1" applyProtection="1">
      <protection locked="0"/>
    </xf>
    <xf numFmtId="0" fontId="5" fillId="7" borderId="73" xfId="15" applyFont="1" applyFill="1" applyBorder="1" applyProtection="1">
      <protection locked="0"/>
    </xf>
    <xf numFmtId="0" fontId="73" fillId="7" borderId="6" xfId="15" applyFill="1" applyBorder="1" applyProtection="1">
      <protection locked="0"/>
    </xf>
    <xf numFmtId="0" fontId="73" fillId="7" borderId="32" xfId="15" applyFill="1" applyBorder="1" applyProtection="1">
      <protection locked="0"/>
    </xf>
    <xf numFmtId="0" fontId="73" fillId="0" borderId="21" xfId="15" applyBorder="1"/>
    <xf numFmtId="0" fontId="73" fillId="0" borderId="22" xfId="15" applyBorder="1"/>
    <xf numFmtId="0" fontId="73" fillId="0" borderId="23" xfId="15" applyBorder="1"/>
    <xf numFmtId="0" fontId="73" fillId="0" borderId="16" xfId="15" applyBorder="1"/>
    <xf numFmtId="0" fontId="60" fillId="0" borderId="17" xfId="15" applyFont="1" applyBorder="1" applyAlignment="1">
      <alignment horizontal="left"/>
    </xf>
    <xf numFmtId="0" fontId="73" fillId="0" borderId="0" xfId="15" applyAlignment="1">
      <alignment horizontal="center"/>
    </xf>
    <xf numFmtId="0" fontId="5" fillId="0" borderId="0" xfId="15" applyFont="1" applyAlignment="1">
      <alignment horizontal="center"/>
    </xf>
    <xf numFmtId="0" fontId="5" fillId="0" borderId="20" xfId="15" applyFont="1" applyBorder="1" applyAlignment="1">
      <alignment horizontal="center"/>
    </xf>
    <xf numFmtId="0" fontId="73" fillId="0" borderId="0" xfId="15" applyAlignment="1">
      <alignment horizontal="right"/>
    </xf>
    <xf numFmtId="0" fontId="74" fillId="0" borderId="17" xfId="15" applyFont="1" applyBorder="1" applyAlignment="1">
      <alignment horizontal="center" vertical="top"/>
    </xf>
    <xf numFmtId="0" fontId="4" fillId="0" borderId="19" xfId="15" applyFont="1" applyBorder="1"/>
    <xf numFmtId="0" fontId="73" fillId="0" borderId="24" xfId="15" applyBorder="1"/>
    <xf numFmtId="0" fontId="73" fillId="0" borderId="73" xfId="15" applyBorder="1"/>
    <xf numFmtId="0" fontId="4" fillId="0" borderId="21" xfId="15" applyFont="1" applyBorder="1" applyAlignment="1">
      <alignment horizontal="left"/>
    </xf>
    <xf numFmtId="0" fontId="4" fillId="0" borderId="22" xfId="15" applyFont="1" applyBorder="1" applyAlignment="1">
      <alignment horizontal="center"/>
    </xf>
    <xf numFmtId="0" fontId="60" fillId="0" borderId="22" xfId="15" applyFont="1" applyBorder="1" applyAlignment="1">
      <alignment horizontal="left"/>
    </xf>
    <xf numFmtId="0" fontId="60" fillId="0" borderId="22" xfId="15" applyFont="1" applyBorder="1" applyAlignment="1">
      <alignment horizontal="center"/>
    </xf>
    <xf numFmtId="0" fontId="60" fillId="0" borderId="23" xfId="15" applyFont="1" applyBorder="1" applyAlignment="1">
      <alignment horizontal="center"/>
    </xf>
    <xf numFmtId="0" fontId="4" fillId="0" borderId="1" xfId="15" applyFont="1" applyBorder="1" applyAlignment="1">
      <alignment horizontal="center"/>
    </xf>
    <xf numFmtId="0" fontId="75" fillId="0" borderId="21" xfId="15" applyFont="1" applyBorder="1" applyAlignment="1">
      <alignment horizontal="left"/>
    </xf>
    <xf numFmtId="0" fontId="75" fillId="0" borderId="22" xfId="15" applyFont="1" applyBorder="1" applyAlignment="1">
      <alignment horizontal="center"/>
    </xf>
    <xf numFmtId="0" fontId="76" fillId="0" borderId="9" xfId="15" applyFont="1" applyBorder="1" applyAlignment="1">
      <alignment horizontal="center"/>
    </xf>
    <xf numFmtId="0" fontId="77" fillId="0" borderId="0" xfId="15" applyFont="1"/>
    <xf numFmtId="0" fontId="73" fillId="0" borderId="11" xfId="15" applyBorder="1"/>
    <xf numFmtId="0" fontId="73" fillId="0" borderId="13" xfId="15" applyBorder="1"/>
    <xf numFmtId="0" fontId="73" fillId="0" borderId="8" xfId="15" applyBorder="1"/>
    <xf numFmtId="170" fontId="73" fillId="7" borderId="9" xfId="15" applyNumberFormat="1" applyFill="1" applyBorder="1" applyAlignment="1" applyProtection="1">
      <alignment horizontal="right"/>
      <protection locked="0"/>
    </xf>
    <xf numFmtId="0" fontId="73" fillId="7" borderId="1" xfId="15" applyFill="1" applyBorder="1" applyProtection="1">
      <protection locked="0"/>
    </xf>
    <xf numFmtId="0" fontId="73" fillId="7" borderId="9" xfId="15" applyFill="1" applyBorder="1" applyProtection="1">
      <protection locked="0"/>
    </xf>
    <xf numFmtId="0" fontId="20" fillId="0" borderId="1" xfId="15" applyFont="1" applyBorder="1"/>
    <xf numFmtId="2" fontId="20" fillId="0" borderId="1" xfId="15" applyNumberFormat="1" applyFont="1" applyBorder="1"/>
    <xf numFmtId="10" fontId="20" fillId="0" borderId="1" xfId="16" applyNumberFormat="1" applyFont="1" applyBorder="1"/>
    <xf numFmtId="0" fontId="78" fillId="0" borderId="0" xfId="15" applyFont="1"/>
    <xf numFmtId="0" fontId="73" fillId="0" borderId="11" xfId="15" applyBorder="1" applyAlignment="1">
      <alignment horizontal="left" indent="3"/>
    </xf>
    <xf numFmtId="0" fontId="73" fillId="0" borderId="1" xfId="15" applyBorder="1" applyAlignment="1">
      <alignment horizontal="center"/>
    </xf>
    <xf numFmtId="0" fontId="46" fillId="0" borderId="0" xfId="15" applyFont="1" applyAlignment="1">
      <alignment horizontal="left" vertical="center"/>
    </xf>
    <xf numFmtId="0" fontId="46" fillId="0" borderId="0" xfId="15" applyFont="1" applyAlignment="1">
      <alignment horizontal="center" vertical="center"/>
    </xf>
    <xf numFmtId="0" fontId="42" fillId="0" borderId="0" xfId="15" applyFont="1" applyAlignment="1">
      <alignment horizontal="left" vertical="center"/>
    </xf>
    <xf numFmtId="0" fontId="42" fillId="0" borderId="0" xfId="15" applyFont="1" applyAlignment="1">
      <alignment horizontal="right" vertical="center"/>
    </xf>
    <xf numFmtId="0" fontId="29" fillId="0" borderId="0" xfId="15" applyFont="1" applyAlignment="1">
      <alignment horizontal="left" vertical="center"/>
    </xf>
    <xf numFmtId="0" fontId="5" fillId="0" borderId="12" xfId="15" applyFont="1" applyBorder="1" applyAlignment="1">
      <alignment horizontal="center"/>
    </xf>
    <xf numFmtId="0" fontId="5" fillId="0" borderId="9" xfId="15" applyFont="1" applyBorder="1" applyAlignment="1">
      <alignment horizontal="center"/>
    </xf>
    <xf numFmtId="0" fontId="73" fillId="0" borderId="1" xfId="15" applyBorder="1" applyAlignment="1" applyProtection="1">
      <alignment vertical="center" wrapText="1"/>
      <protection locked="0"/>
    </xf>
    <xf numFmtId="0" fontId="27" fillId="3" borderId="1" xfId="0" applyFont="1" applyFill="1" applyBorder="1" applyAlignment="1">
      <alignment horizontal="center" vertical="center" wrapText="1"/>
    </xf>
    <xf numFmtId="0" fontId="16" fillId="0" borderId="0" xfId="9" applyAlignment="1">
      <alignment wrapText="1"/>
    </xf>
    <xf numFmtId="0" fontId="68" fillId="3" borderId="1" xfId="0" applyFont="1" applyFill="1" applyBorder="1" applyAlignment="1">
      <alignment horizontal="center" vertical="center"/>
    </xf>
    <xf numFmtId="0" fontId="68" fillId="3" borderId="1" xfId="0" applyFont="1" applyFill="1" applyBorder="1" applyAlignment="1">
      <alignment horizontal="center" vertical="center" wrapText="1"/>
    </xf>
    <xf numFmtId="0" fontId="4" fillId="3" borderId="0" xfId="9" applyFont="1" applyFill="1" applyAlignment="1">
      <alignment horizontal="center" vertical="center" wrapText="1"/>
    </xf>
    <xf numFmtId="9" fontId="80" fillId="3" borderId="1" xfId="9" applyNumberFormat="1" applyFont="1" applyFill="1" applyBorder="1" applyAlignment="1">
      <alignment horizontal="center" vertical="center" wrapText="1"/>
    </xf>
    <xf numFmtId="3" fontId="80" fillId="3" borderId="1" xfId="3" applyNumberFormat="1" applyFont="1" applyFill="1" applyBorder="1" applyAlignment="1" applyProtection="1">
      <alignment horizontal="center" vertical="center" wrapText="1"/>
    </xf>
    <xf numFmtId="3" fontId="80" fillId="3" borderId="40" xfId="3" applyNumberFormat="1" applyFont="1" applyFill="1" applyBorder="1" applyAlignment="1" applyProtection="1">
      <alignment horizontal="center" vertical="center" wrapText="1"/>
    </xf>
    <xf numFmtId="3" fontId="80" fillId="3" borderId="12" xfId="3" applyNumberFormat="1" applyFont="1" applyFill="1" applyBorder="1" applyAlignment="1" applyProtection="1">
      <alignment horizontal="center" vertical="center" wrapText="1"/>
    </xf>
    <xf numFmtId="3" fontId="80" fillId="3" borderId="46" xfId="3" applyNumberFormat="1" applyFont="1" applyFill="1" applyBorder="1" applyAlignment="1" applyProtection="1">
      <alignment horizontal="center" vertical="center" wrapText="1"/>
    </xf>
    <xf numFmtId="3" fontId="81" fillId="3" borderId="44" xfId="9" applyNumberFormat="1" applyFont="1" applyFill="1" applyBorder="1" applyAlignment="1">
      <alignment horizontal="center" vertical="center" wrapText="1"/>
    </xf>
    <xf numFmtId="3" fontId="81" fillId="3" borderId="47" xfId="9" applyNumberFormat="1" applyFont="1" applyFill="1" applyBorder="1" applyAlignment="1">
      <alignment horizontal="center" vertical="center" wrapText="1"/>
    </xf>
    <xf numFmtId="3" fontId="81" fillId="3" borderId="0" xfId="9" applyNumberFormat="1" applyFont="1" applyFill="1" applyAlignment="1">
      <alignment horizontal="center" vertical="center" wrapText="1"/>
    </xf>
    <xf numFmtId="1" fontId="80" fillId="0" borderId="44" xfId="12" applyNumberFormat="1" applyFont="1" applyBorder="1" applyAlignment="1" applyProtection="1">
      <alignment horizontal="center" vertical="center" wrapText="1"/>
    </xf>
    <xf numFmtId="9" fontId="66" fillId="5" borderId="1" xfId="18" applyFont="1" applyFill="1" applyBorder="1" applyAlignment="1">
      <alignment horizontal="center"/>
    </xf>
    <xf numFmtId="4" fontId="14" fillId="0" borderId="1" xfId="9" applyNumberFormat="1" applyFont="1" applyBorder="1" applyAlignment="1">
      <alignment horizontal="center"/>
    </xf>
    <xf numFmtId="3" fontId="14" fillId="0" borderId="1" xfId="9" applyNumberFormat="1" applyFont="1" applyBorder="1" applyAlignment="1">
      <alignment horizontal="center"/>
    </xf>
    <xf numFmtId="166" fontId="14" fillId="0" borderId="1" xfId="9" applyNumberFormat="1" applyFont="1" applyBorder="1" applyAlignment="1">
      <alignment horizontal="center"/>
    </xf>
    <xf numFmtId="3" fontId="14" fillId="0" borderId="0" xfId="9" applyNumberFormat="1" applyFont="1" applyAlignment="1">
      <alignment horizontal="center"/>
    </xf>
    <xf numFmtId="0" fontId="14" fillId="0" borderId="0" xfId="9" applyFont="1"/>
    <xf numFmtId="3" fontId="14" fillId="6" borderId="1" xfId="9" applyNumberFormat="1" applyFont="1" applyFill="1" applyBorder="1"/>
    <xf numFmtId="3" fontId="14" fillId="6" borderId="1" xfId="9" applyNumberFormat="1" applyFont="1" applyFill="1" applyBorder="1" applyAlignment="1">
      <alignment horizontal="center"/>
    </xf>
    <xf numFmtId="9" fontId="66" fillId="5" borderId="9" xfId="18" applyFont="1" applyFill="1" applyBorder="1" applyAlignment="1">
      <alignment horizontal="center"/>
    </xf>
    <xf numFmtId="3" fontId="32" fillId="3" borderId="10" xfId="3" applyNumberFormat="1" applyFont="1" applyFill="1" applyBorder="1" applyAlignment="1" applyProtection="1">
      <alignment horizontal="center" vertical="center" wrapText="1"/>
    </xf>
    <xf numFmtId="0" fontId="4" fillId="3" borderId="37" xfId="9" applyFont="1" applyFill="1" applyBorder="1" applyAlignment="1">
      <alignment horizontal="center" vertical="center" wrapText="1"/>
    </xf>
    <xf numFmtId="0" fontId="3" fillId="0" borderId="12" xfId="9" applyFont="1" applyBorder="1" applyAlignment="1">
      <alignment horizontal="center" vertical="center" wrapText="1"/>
    </xf>
    <xf numFmtId="0" fontId="27" fillId="3" borderId="11"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68" fillId="3" borderId="12" xfId="0" applyFont="1" applyFill="1" applyBorder="1" applyAlignment="1">
      <alignment horizontal="center" vertical="center"/>
    </xf>
    <xf numFmtId="0" fontId="27" fillId="23" borderId="72" xfId="0" applyFont="1" applyFill="1" applyBorder="1" applyAlignment="1">
      <alignment horizontal="center" vertical="center" wrapText="1"/>
    </xf>
    <xf numFmtId="0" fontId="14" fillId="8" borderId="1" xfId="0" applyFont="1" applyFill="1" applyBorder="1" applyAlignment="1" applyProtection="1">
      <alignment horizontal="center" vertical="center"/>
      <protection locked="0"/>
    </xf>
    <xf numFmtId="0" fontId="4" fillId="3" borderId="5" xfId="9" applyFont="1" applyFill="1" applyBorder="1" applyAlignment="1">
      <alignment horizontal="center" vertical="center"/>
    </xf>
    <xf numFmtId="0" fontId="4" fillId="0" borderId="0" xfId="9" applyFont="1" applyAlignment="1">
      <alignment horizontal="left"/>
    </xf>
    <xf numFmtId="0" fontId="14" fillId="8" borderId="9" xfId="0" applyFont="1" applyFill="1" applyBorder="1" applyAlignment="1" applyProtection="1">
      <alignment horizontal="center" vertical="center"/>
      <protection locked="0"/>
    </xf>
    <xf numFmtId="171" fontId="14" fillId="8" borderId="9" xfId="17" applyNumberFormat="1" applyFont="1" applyFill="1" applyBorder="1" applyAlignment="1" applyProtection="1">
      <alignment horizontal="center" vertical="center"/>
      <protection locked="0"/>
    </xf>
    <xf numFmtId="9" fontId="14" fillId="8" borderId="9" xfId="18" applyFont="1" applyFill="1" applyBorder="1" applyAlignment="1" applyProtection="1">
      <alignment horizontal="center" vertical="center"/>
      <protection locked="0"/>
    </xf>
    <xf numFmtId="166" fontId="14" fillId="8" borderId="9" xfId="18" applyNumberFormat="1" applyFont="1" applyFill="1" applyBorder="1" applyAlignment="1" applyProtection="1">
      <alignment horizontal="center" vertical="center"/>
      <protection locked="0"/>
    </xf>
    <xf numFmtId="1" fontId="14" fillId="8" borderId="1" xfId="0" applyNumberFormat="1" applyFont="1" applyFill="1" applyBorder="1" applyAlignment="1" applyProtection="1">
      <alignment horizontal="center" vertical="center"/>
      <protection locked="0"/>
    </xf>
    <xf numFmtId="0" fontId="14" fillId="8" borderId="11" xfId="0" applyFont="1" applyFill="1" applyBorder="1" applyAlignment="1" applyProtection="1">
      <alignment horizontal="center" vertical="center"/>
      <protection locked="0"/>
    </xf>
    <xf numFmtId="0" fontId="5" fillId="0" borderId="1" xfId="9" applyFont="1" applyBorder="1" applyAlignment="1" applyProtection="1">
      <alignment horizontal="center"/>
      <protection locked="0"/>
    </xf>
    <xf numFmtId="0" fontId="16" fillId="0" borderId="1" xfId="9" applyBorder="1" applyAlignment="1" applyProtection="1">
      <alignment horizontal="center"/>
      <protection locked="0"/>
    </xf>
    <xf numFmtId="14" fontId="5" fillId="0" borderId="1" xfId="9" applyNumberFormat="1" applyFont="1" applyBorder="1" applyAlignment="1" applyProtection="1">
      <alignment horizontal="center"/>
      <protection locked="0"/>
    </xf>
    <xf numFmtId="14" fontId="16" fillId="0" borderId="1" xfId="9" applyNumberFormat="1" applyBorder="1" applyAlignment="1" applyProtection="1">
      <alignment horizontal="center"/>
      <protection locked="0"/>
    </xf>
    <xf numFmtId="14" fontId="16" fillId="0" borderId="22" xfId="9" applyNumberFormat="1" applyBorder="1" applyAlignment="1" applyProtection="1">
      <alignment horizontal="center"/>
      <protection locked="0"/>
    </xf>
    <xf numFmtId="0" fontId="16" fillId="0" borderId="0" xfId="9" applyProtection="1">
      <protection locked="0"/>
    </xf>
    <xf numFmtId="14" fontId="16" fillId="0" borderId="0" xfId="9" applyNumberFormat="1" applyProtection="1">
      <protection locked="0"/>
    </xf>
    <xf numFmtId="0" fontId="16" fillId="0" borderId="22" xfId="9" applyBorder="1" applyProtection="1">
      <protection locked="0"/>
    </xf>
    <xf numFmtId="0" fontId="3" fillId="0" borderId="22" xfId="9" quotePrefix="1" applyFont="1" applyBorder="1" applyProtection="1">
      <protection locked="0"/>
    </xf>
    <xf numFmtId="0" fontId="13" fillId="0" borderId="22" xfId="8" applyFill="1" applyBorder="1" applyAlignment="1" applyProtection="1">
      <protection locked="0"/>
    </xf>
    <xf numFmtId="165" fontId="66" fillId="5" borderId="9" xfId="17" applyNumberFormat="1" applyFont="1" applyFill="1" applyBorder="1" applyAlignment="1">
      <alignment horizontal="center"/>
    </xf>
    <xf numFmtId="0" fontId="3" fillId="0" borderId="7" xfId="9" applyFont="1" applyBorder="1"/>
    <xf numFmtId="0" fontId="3" fillId="0" borderId="13" xfId="9" applyFont="1" applyBorder="1" applyProtection="1">
      <protection locked="0"/>
    </xf>
    <xf numFmtId="0" fontId="3" fillId="0" borderId="13" xfId="9" applyFont="1" applyBorder="1"/>
    <xf numFmtId="0" fontId="16" fillId="0" borderId="13" xfId="9" applyBorder="1" applyProtection="1">
      <protection locked="0"/>
    </xf>
    <xf numFmtId="0" fontId="16" fillId="0" borderId="13" xfId="9" applyBorder="1"/>
    <xf numFmtId="3" fontId="32" fillId="3" borderId="9" xfId="3" applyNumberFormat="1" applyFont="1" applyFill="1" applyBorder="1" applyAlignment="1" applyProtection="1">
      <alignment horizontal="center" vertical="center" wrapText="1"/>
    </xf>
    <xf numFmtId="0" fontId="4" fillId="3" borderId="14" xfId="9" applyFont="1" applyFill="1" applyBorder="1" applyAlignment="1">
      <alignment horizontal="center" vertical="center" wrapText="1"/>
    </xf>
    <xf numFmtId="0" fontId="4" fillId="3" borderId="33" xfId="9" applyFont="1" applyFill="1" applyBorder="1" applyAlignment="1">
      <alignment horizontal="center" vertical="center" wrapText="1"/>
    </xf>
    <xf numFmtId="0" fontId="4" fillId="3" borderId="34" xfId="9" applyFont="1" applyFill="1" applyBorder="1" applyAlignment="1">
      <alignment horizontal="center" vertical="center" wrapText="1"/>
    </xf>
    <xf numFmtId="3" fontId="32" fillId="3" borderId="1" xfId="3" applyNumberFormat="1" applyFont="1" applyFill="1" applyBorder="1" applyAlignment="1" applyProtection="1">
      <alignment horizontal="center" vertical="center" wrapText="1"/>
    </xf>
    <xf numFmtId="0" fontId="4" fillId="3" borderId="0" xfId="9" applyFont="1" applyFill="1" applyAlignment="1">
      <alignment horizontal="center"/>
    </xf>
    <xf numFmtId="0" fontId="27" fillId="0" borderId="0" xfId="9" applyFont="1"/>
    <xf numFmtId="0" fontId="4" fillId="3" borderId="27" xfId="9" applyFont="1" applyFill="1" applyBorder="1" applyAlignment="1">
      <alignment horizontal="center" vertical="center"/>
    </xf>
    <xf numFmtId="3" fontId="21" fillId="0" borderId="10" xfId="9" applyNumberFormat="1" applyFont="1" applyBorder="1" applyAlignment="1">
      <alignment horizontal="center" vertical="center" wrapText="1"/>
    </xf>
    <xf numFmtId="3" fontId="21" fillId="0" borderId="9" xfId="9" applyNumberFormat="1" applyFont="1" applyBorder="1" applyAlignment="1">
      <alignment horizontal="center" vertical="center" wrapText="1"/>
    </xf>
    <xf numFmtId="0" fontId="69" fillId="0" borderId="0" xfId="9" applyFont="1" applyAlignment="1">
      <alignment horizontal="center"/>
    </xf>
    <xf numFmtId="0" fontId="14" fillId="0" borderId="0" xfId="9" applyFont="1" applyAlignment="1">
      <alignment horizontal="left" vertical="top" wrapText="1"/>
    </xf>
    <xf numFmtId="0" fontId="68" fillId="3" borderId="0" xfId="0" applyFont="1" applyFill="1" applyAlignment="1">
      <alignment horizontal="center" vertical="center"/>
    </xf>
    <xf numFmtId="0" fontId="27" fillId="3" borderId="0" xfId="0" applyFont="1" applyFill="1" applyAlignment="1">
      <alignment horizontal="center" vertical="center" wrapText="1"/>
    </xf>
    <xf numFmtId="3" fontId="3" fillId="0" borderId="11" xfId="9" applyNumberFormat="1" applyFont="1" applyBorder="1" applyAlignment="1">
      <alignment horizontal="center"/>
    </xf>
    <xf numFmtId="0" fontId="4" fillId="3" borderId="6" xfId="9" applyFont="1" applyFill="1" applyBorder="1" applyAlignment="1">
      <alignment horizontal="center" vertical="center" wrapText="1"/>
    </xf>
    <xf numFmtId="1" fontId="36" fillId="3" borderId="0" xfId="9" applyNumberFormat="1" applyFont="1" applyFill="1" applyAlignment="1">
      <alignment horizontal="center" vertical="center"/>
    </xf>
    <xf numFmtId="0" fontId="14" fillId="3" borderId="0" xfId="9" applyFont="1" applyFill="1" applyAlignment="1">
      <alignment horizontal="center" vertical="center"/>
    </xf>
    <xf numFmtId="3" fontId="66" fillId="5" borderId="2" xfId="9" applyNumberFormat="1" applyFont="1" applyFill="1" applyBorder="1" applyAlignment="1">
      <alignment horizontal="center"/>
    </xf>
    <xf numFmtId="0" fontId="36" fillId="3" borderId="0" xfId="9" applyFont="1" applyFill="1" applyAlignment="1">
      <alignment horizontal="center" vertical="center"/>
    </xf>
    <xf numFmtId="0" fontId="31" fillId="5" borderId="0" xfId="9" applyFont="1" applyFill="1" applyAlignment="1">
      <alignment horizontal="center" vertical="center"/>
    </xf>
    <xf numFmtId="167" fontId="66" fillId="0" borderId="0" xfId="9" applyNumberFormat="1" applyFont="1" applyAlignment="1">
      <alignment horizontal="center"/>
    </xf>
    <xf numFmtId="3" fontId="66" fillId="5" borderId="1" xfId="9" applyNumberFormat="1" applyFont="1" applyFill="1" applyBorder="1" applyAlignment="1">
      <alignment horizontal="center" vertical="center"/>
    </xf>
    <xf numFmtId="3" fontId="82" fillId="5" borderId="2" xfId="9" applyNumberFormat="1" applyFont="1" applyFill="1" applyBorder="1" applyAlignment="1">
      <alignment horizontal="center" vertical="center"/>
    </xf>
    <xf numFmtId="3" fontId="66" fillId="5" borderId="8" xfId="9" applyNumberFormat="1" applyFont="1" applyFill="1" applyBorder="1" applyAlignment="1">
      <alignment horizontal="center" vertical="center"/>
    </xf>
    <xf numFmtId="167" fontId="66" fillId="5" borderId="1" xfId="9" applyNumberFormat="1" applyFont="1" applyFill="1" applyBorder="1" applyAlignment="1">
      <alignment horizontal="center" vertical="center"/>
    </xf>
    <xf numFmtId="0" fontId="3" fillId="0" borderId="1" xfId="9" applyFont="1" applyBorder="1" applyAlignment="1">
      <alignment vertical="center" wrapText="1"/>
    </xf>
    <xf numFmtId="0" fontId="16" fillId="0" borderId="1" xfId="9" applyBorder="1" applyAlignment="1">
      <alignment vertical="center" wrapText="1"/>
    </xf>
    <xf numFmtId="0" fontId="14" fillId="0" borderId="1" xfId="9" applyFont="1" applyBorder="1" applyAlignment="1">
      <alignment vertical="center" wrapText="1"/>
    </xf>
    <xf numFmtId="166" fontId="66" fillId="5" borderId="9" xfId="18" applyNumberFormat="1" applyFont="1" applyFill="1" applyBorder="1" applyAlignment="1">
      <alignment horizontal="center"/>
    </xf>
    <xf numFmtId="166" fontId="66" fillId="5" borderId="1" xfId="18" applyNumberFormat="1" applyFont="1" applyFill="1" applyBorder="1" applyAlignment="1">
      <alignment horizontal="center"/>
    </xf>
    <xf numFmtId="0" fontId="69" fillId="0" borderId="0" xfId="19" applyFont="1" applyAlignment="1">
      <alignment horizontal="center"/>
    </xf>
    <xf numFmtId="0" fontId="3" fillId="0" borderId="0" xfId="19"/>
    <xf numFmtId="0" fontId="3" fillId="0" borderId="0" xfId="19" applyAlignment="1">
      <alignment wrapText="1"/>
    </xf>
    <xf numFmtId="0" fontId="3" fillId="0" borderId="16" xfId="19" applyBorder="1"/>
    <xf numFmtId="0" fontId="3" fillId="0" borderId="17" xfId="19" applyBorder="1" applyAlignment="1">
      <alignment horizontal="center"/>
    </xf>
    <xf numFmtId="0" fontId="3" fillId="0" borderId="0" xfId="19" applyAlignment="1">
      <alignment horizontal="right"/>
    </xf>
    <xf numFmtId="14" fontId="3" fillId="0" borderId="22" xfId="19" applyNumberFormat="1" applyBorder="1" applyAlignment="1" applyProtection="1">
      <alignment horizontal="center"/>
      <protection locked="0"/>
    </xf>
    <xf numFmtId="0" fontId="3" fillId="0" borderId="0" xfId="19" applyProtection="1">
      <protection locked="0"/>
    </xf>
    <xf numFmtId="0" fontId="3" fillId="0" borderId="11" xfId="19" applyBorder="1" applyAlignment="1">
      <alignment horizontal="center"/>
    </xf>
    <xf numFmtId="14" fontId="3" fillId="0" borderId="0" xfId="19" applyNumberFormat="1" applyProtection="1">
      <protection locked="0"/>
    </xf>
    <xf numFmtId="0" fontId="3" fillId="0" borderId="1" xfId="19" applyBorder="1"/>
    <xf numFmtId="0" fontId="5" fillId="0" borderId="1" xfId="19" applyFont="1" applyBorder="1" applyAlignment="1" applyProtection="1">
      <alignment horizontal="center"/>
      <protection locked="0"/>
    </xf>
    <xf numFmtId="0" fontId="3" fillId="0" borderId="1" xfId="19" applyBorder="1" applyAlignment="1" applyProtection="1">
      <alignment horizontal="center"/>
      <protection locked="0"/>
    </xf>
    <xf numFmtId="0" fontId="3" fillId="0" borderId="21" xfId="19" applyBorder="1"/>
    <xf numFmtId="0" fontId="3" fillId="0" borderId="22" xfId="19" applyBorder="1"/>
    <xf numFmtId="0" fontId="3" fillId="0" borderId="23" xfId="19" applyBorder="1"/>
    <xf numFmtId="14" fontId="5" fillId="0" borderId="1" xfId="19" applyNumberFormat="1" applyFont="1" applyBorder="1" applyAlignment="1" applyProtection="1">
      <alignment horizontal="center"/>
      <protection locked="0"/>
    </xf>
    <xf numFmtId="14" fontId="3" fillId="0" borderId="1" xfId="19" applyNumberFormat="1" applyBorder="1" applyAlignment="1" applyProtection="1">
      <alignment horizontal="center"/>
      <protection locked="0"/>
    </xf>
    <xf numFmtId="0" fontId="3" fillId="0" borderId="0" xfId="19" applyAlignment="1">
      <alignment horizontal="left"/>
    </xf>
    <xf numFmtId="0" fontId="4" fillId="0" borderId="0" xfId="19" applyFont="1" applyAlignment="1">
      <alignment horizontal="left"/>
    </xf>
    <xf numFmtId="0" fontId="68" fillId="3" borderId="1" xfId="7" applyFont="1" applyFill="1" applyBorder="1" applyAlignment="1">
      <alignment horizontal="center" vertical="center"/>
    </xf>
    <xf numFmtId="0" fontId="68" fillId="3" borderId="1" xfId="7" applyFont="1" applyFill="1" applyBorder="1" applyAlignment="1">
      <alignment horizontal="center" vertical="center" wrapText="1"/>
    </xf>
    <xf numFmtId="0" fontId="27" fillId="3" borderId="0" xfId="7" applyFont="1" applyFill="1" applyAlignment="1">
      <alignment horizontal="center" vertical="center" wrapText="1"/>
    </xf>
    <xf numFmtId="0" fontId="68" fillId="3" borderId="0" xfId="7" applyFont="1" applyFill="1" applyAlignment="1">
      <alignment horizontal="center" vertical="center"/>
    </xf>
    <xf numFmtId="0" fontId="68" fillId="3" borderId="12" xfId="7" applyFont="1" applyFill="1" applyBorder="1" applyAlignment="1">
      <alignment horizontal="center" vertical="center"/>
    </xf>
    <xf numFmtId="0" fontId="3" fillId="0" borderId="1" xfId="19" applyBorder="1" applyAlignment="1">
      <alignment vertical="center" wrapText="1"/>
    </xf>
    <xf numFmtId="0" fontId="27" fillId="3" borderId="1" xfId="7" applyFont="1" applyFill="1" applyBorder="1" applyAlignment="1">
      <alignment horizontal="center" vertical="center" wrapText="1"/>
    </xf>
    <xf numFmtId="0" fontId="27" fillId="3" borderId="11" xfId="7" applyFont="1" applyFill="1" applyBorder="1" applyAlignment="1">
      <alignment horizontal="center" vertical="center" wrapText="1"/>
    </xf>
    <xf numFmtId="0" fontId="27" fillId="23" borderId="72" xfId="7" applyFont="1" applyFill="1" applyBorder="1" applyAlignment="1">
      <alignment horizontal="center" vertical="center" wrapText="1"/>
    </xf>
    <xf numFmtId="0" fontId="27" fillId="3" borderId="8" xfId="7" applyFont="1" applyFill="1" applyBorder="1" applyAlignment="1">
      <alignment horizontal="center" vertical="center" wrapText="1"/>
    </xf>
    <xf numFmtId="0" fontId="14" fillId="8" borderId="1" xfId="7" applyFont="1" applyFill="1" applyBorder="1" applyAlignment="1" applyProtection="1">
      <alignment horizontal="center" vertical="center"/>
      <protection locked="0"/>
    </xf>
    <xf numFmtId="167" fontId="66" fillId="5" borderId="1" xfId="19" applyNumberFormat="1" applyFont="1" applyFill="1" applyBorder="1" applyAlignment="1">
      <alignment horizontal="center" vertical="center"/>
    </xf>
    <xf numFmtId="167" fontId="66" fillId="0" borderId="0" xfId="19" applyNumberFormat="1" applyFont="1" applyAlignment="1">
      <alignment horizontal="center"/>
    </xf>
    <xf numFmtId="1" fontId="14" fillId="8" borderId="1" xfId="7" applyNumberFormat="1" applyFont="1" applyFill="1" applyBorder="1" applyAlignment="1" applyProtection="1">
      <alignment horizontal="center" vertical="center"/>
      <protection locked="0"/>
    </xf>
    <xf numFmtId="3" fontId="66" fillId="5" borderId="1" xfId="19" applyNumberFormat="1" applyFont="1" applyFill="1" applyBorder="1" applyAlignment="1">
      <alignment horizontal="center" vertical="center"/>
    </xf>
    <xf numFmtId="0" fontId="14" fillId="8" borderId="11" xfId="7" applyFont="1" applyFill="1" applyBorder="1" applyAlignment="1" applyProtection="1">
      <alignment horizontal="center" vertical="center"/>
      <protection locked="0"/>
    </xf>
    <xf numFmtId="3" fontId="82" fillId="5" borderId="2" xfId="19" applyNumberFormat="1" applyFont="1" applyFill="1" applyBorder="1" applyAlignment="1">
      <alignment horizontal="center" vertical="center"/>
    </xf>
    <xf numFmtId="3" fontId="66" fillId="5" borderId="8" xfId="19" applyNumberFormat="1" applyFont="1" applyFill="1" applyBorder="1" applyAlignment="1">
      <alignment horizontal="center" vertical="center"/>
    </xf>
    <xf numFmtId="0" fontId="20" fillId="0" borderId="0" xfId="19" applyFont="1" applyAlignment="1">
      <alignment horizontal="center"/>
    </xf>
    <xf numFmtId="3" fontId="66" fillId="5" borderId="2" xfId="19" applyNumberFormat="1" applyFont="1" applyFill="1" applyBorder="1" applyAlignment="1">
      <alignment horizontal="center"/>
    </xf>
    <xf numFmtId="3" fontId="66" fillId="5" borderId="1" xfId="19" applyNumberFormat="1" applyFont="1" applyFill="1" applyBorder="1" applyAlignment="1">
      <alignment horizontal="center"/>
    </xf>
    <xf numFmtId="0" fontId="3" fillId="0" borderId="12" xfId="19" applyBorder="1" applyAlignment="1">
      <alignment horizontal="center" vertical="center" wrapText="1"/>
    </xf>
    <xf numFmtId="0" fontId="3" fillId="0" borderId="12" xfId="19" applyBorder="1" applyAlignment="1">
      <alignment vertical="center" wrapText="1"/>
    </xf>
    <xf numFmtId="0" fontId="3" fillId="0" borderId="0" xfId="19" applyAlignment="1">
      <alignment horizontal="center" vertical="center"/>
    </xf>
    <xf numFmtId="0" fontId="3" fillId="0" borderId="10" xfId="19" applyBorder="1" applyAlignment="1">
      <alignment horizontal="center" vertical="center"/>
    </xf>
    <xf numFmtId="3" fontId="21" fillId="0" borderId="10" xfId="19" applyNumberFormat="1" applyFont="1" applyBorder="1" applyAlignment="1">
      <alignment horizontal="center" vertical="center" wrapText="1"/>
    </xf>
    <xf numFmtId="3" fontId="21" fillId="0" borderId="0" xfId="19" applyNumberFormat="1" applyFont="1" applyAlignment="1">
      <alignment horizontal="center" vertical="center"/>
    </xf>
    <xf numFmtId="3" fontId="21" fillId="0" borderId="9" xfId="19" applyNumberFormat="1" applyFont="1" applyBorder="1" applyAlignment="1">
      <alignment horizontal="center" vertical="center"/>
    </xf>
    <xf numFmtId="3" fontId="21" fillId="0" borderId="9" xfId="19" applyNumberFormat="1" applyFont="1" applyBorder="1" applyAlignment="1">
      <alignment horizontal="center" vertical="center" wrapText="1"/>
    </xf>
    <xf numFmtId="3" fontId="22" fillId="0" borderId="0" xfId="19" applyNumberFormat="1" applyFont="1" applyAlignment="1">
      <alignment horizontal="center"/>
    </xf>
    <xf numFmtId="0" fontId="14" fillId="0" borderId="1" xfId="19" applyFont="1" applyBorder="1" applyAlignment="1">
      <alignment horizontal="center"/>
    </xf>
    <xf numFmtId="3" fontId="14" fillId="0" borderId="1" xfId="19" applyNumberFormat="1" applyFont="1" applyBorder="1" applyAlignment="1">
      <alignment horizontal="center"/>
    </xf>
    <xf numFmtId="166" fontId="14" fillId="0" borderId="1" xfId="19" applyNumberFormat="1" applyFont="1" applyBorder="1" applyAlignment="1">
      <alignment horizontal="center"/>
    </xf>
    <xf numFmtId="4" fontId="14" fillId="0" borderId="1" xfId="19" applyNumberFormat="1" applyFont="1" applyBorder="1" applyAlignment="1">
      <alignment horizontal="center"/>
    </xf>
    <xf numFmtId="3" fontId="14" fillId="0" borderId="0" xfId="19" applyNumberFormat="1" applyFont="1" applyAlignment="1">
      <alignment horizontal="center"/>
    </xf>
    <xf numFmtId="0" fontId="14" fillId="0" borderId="0" xfId="19" applyFont="1"/>
    <xf numFmtId="0" fontId="14" fillId="0" borderId="1" xfId="19" applyFont="1" applyBorder="1" applyAlignment="1">
      <alignment vertical="center" wrapText="1"/>
    </xf>
    <xf numFmtId="0" fontId="24" fillId="0" borderId="1" xfId="19" applyFont="1" applyBorder="1" applyAlignment="1">
      <alignment horizontal="center"/>
    </xf>
    <xf numFmtId="3" fontId="14" fillId="6" borderId="1" xfId="19" applyNumberFormat="1" applyFont="1" applyFill="1" applyBorder="1"/>
    <xf numFmtId="3" fontId="14" fillId="6" borderId="1" xfId="19" applyNumberFormat="1" applyFont="1" applyFill="1" applyBorder="1" applyAlignment="1">
      <alignment horizontal="center"/>
    </xf>
    <xf numFmtId="0" fontId="3" fillId="14" borderId="0" xfId="19" applyFill="1"/>
    <xf numFmtId="0" fontId="4" fillId="0" borderId="1" xfId="19" applyFont="1" applyBorder="1" applyAlignment="1">
      <alignment horizontal="center"/>
    </xf>
    <xf numFmtId="0" fontId="4" fillId="0" borderId="0" xfId="19" applyFont="1" applyAlignment="1">
      <alignment horizontal="center"/>
    </xf>
    <xf numFmtId="0" fontId="6" fillId="0" borderId="1" xfId="19" applyFont="1" applyBorder="1" applyAlignment="1">
      <alignment horizontal="center"/>
    </xf>
    <xf numFmtId="0" fontId="3" fillId="0" borderId="1" xfId="19" applyBorder="1" applyAlignment="1">
      <alignment horizontal="center"/>
    </xf>
    <xf numFmtId="164" fontId="3" fillId="0" borderId="1" xfId="19" applyNumberFormat="1" applyBorder="1" applyAlignment="1">
      <alignment horizontal="center"/>
    </xf>
    <xf numFmtId="3" fontId="3" fillId="0" borderId="1" xfId="19" applyNumberFormat="1" applyBorder="1" applyAlignment="1">
      <alignment horizontal="center"/>
    </xf>
    <xf numFmtId="3" fontId="3" fillId="0" borderId="11" xfId="19" applyNumberFormat="1" applyBorder="1" applyAlignment="1">
      <alignment horizontal="center"/>
    </xf>
    <xf numFmtId="3" fontId="3" fillId="16" borderId="11" xfId="19" applyNumberFormat="1" applyFill="1" applyBorder="1"/>
    <xf numFmtId="0" fontId="3" fillId="0" borderId="0" xfId="19" applyAlignment="1">
      <alignment horizontal="center"/>
    </xf>
    <xf numFmtId="3" fontId="3" fillId="0" borderId="11" xfId="19" applyNumberFormat="1" applyBorder="1"/>
    <xf numFmtId="0" fontId="25" fillId="0" borderId="1" xfId="19" applyFont="1" applyBorder="1" applyAlignment="1">
      <alignment horizontal="center"/>
    </xf>
    <xf numFmtId="164" fontId="25" fillId="0" borderId="1" xfId="19" applyNumberFormat="1" applyFont="1" applyBorder="1" applyAlignment="1">
      <alignment horizontal="center"/>
    </xf>
    <xf numFmtId="3" fontId="25" fillId="0" borderId="1" xfId="19" applyNumberFormat="1" applyFont="1" applyBorder="1" applyAlignment="1">
      <alignment horizontal="center"/>
    </xf>
    <xf numFmtId="0" fontId="3" fillId="0" borderId="17" xfId="19" applyBorder="1"/>
    <xf numFmtId="0" fontId="4" fillId="0" borderId="17" xfId="19" applyFont="1" applyBorder="1" applyAlignment="1">
      <alignment horizontal="right"/>
    </xf>
    <xf numFmtId="3" fontId="4" fillId="0" borderId="17" xfId="19" applyNumberFormat="1" applyFont="1" applyBorder="1" applyAlignment="1">
      <alignment horizontal="right"/>
    </xf>
    <xf numFmtId="0" fontId="4" fillId="0" borderId="0" xfId="19" applyFont="1"/>
    <xf numFmtId="0" fontId="3" fillId="0" borderId="20" xfId="19" applyBorder="1"/>
    <xf numFmtId="0" fontId="3" fillId="0" borderId="22" xfId="19" applyBorder="1" applyAlignment="1">
      <alignment horizontal="center"/>
    </xf>
    <xf numFmtId="0" fontId="4" fillId="0" borderId="22" xfId="19" applyFont="1" applyBorder="1" applyAlignment="1">
      <alignment horizontal="right"/>
    </xf>
    <xf numFmtId="0" fontId="4" fillId="0" borderId="22" xfId="19" applyFont="1" applyBorder="1"/>
    <xf numFmtId="1" fontId="3" fillId="0" borderId="22" xfId="19" applyNumberFormat="1" applyBorder="1"/>
    <xf numFmtId="1" fontId="3" fillId="0" borderId="23" xfId="19" applyNumberFormat="1" applyBorder="1"/>
    <xf numFmtId="1" fontId="3" fillId="0" borderId="0" xfId="19" applyNumberFormat="1"/>
    <xf numFmtId="0" fontId="3" fillId="3" borderId="0" xfId="19" applyFill="1"/>
    <xf numFmtId="0" fontId="31" fillId="3" borderId="0" xfId="19" applyFont="1" applyFill="1" applyAlignment="1">
      <alignment horizontal="center" vertical="center"/>
    </xf>
    <xf numFmtId="0" fontId="31" fillId="3" borderId="0" xfId="19" applyFont="1" applyFill="1" applyAlignment="1">
      <alignment horizontal="center" vertical="center" wrapText="1"/>
    </xf>
    <xf numFmtId="3" fontId="22" fillId="3" borderId="0" xfId="19" applyNumberFormat="1" applyFont="1" applyFill="1" applyAlignment="1">
      <alignment horizontal="center" vertical="center" wrapText="1"/>
    </xf>
    <xf numFmtId="0" fontId="36" fillId="3" borderId="2" xfId="19" applyFont="1" applyFill="1" applyBorder="1" applyAlignment="1">
      <alignment horizontal="center" vertical="center"/>
    </xf>
    <xf numFmtId="1" fontId="36" fillId="3" borderId="2" xfId="19" applyNumberFormat="1" applyFont="1" applyFill="1" applyBorder="1" applyAlignment="1">
      <alignment horizontal="center" vertical="center"/>
    </xf>
    <xf numFmtId="0" fontId="36" fillId="3" borderId="0" xfId="19" applyFont="1" applyFill="1" applyAlignment="1">
      <alignment horizontal="center" vertical="center"/>
    </xf>
    <xf numFmtId="1" fontId="3" fillId="0" borderId="0" xfId="19" applyNumberFormat="1" applyAlignment="1">
      <alignment horizontal="center"/>
    </xf>
    <xf numFmtId="0" fontId="3" fillId="3" borderId="31" xfId="19" applyFill="1" applyBorder="1"/>
    <xf numFmtId="0" fontId="31" fillId="5" borderId="0" xfId="19" applyFont="1" applyFill="1" applyAlignment="1">
      <alignment horizontal="center" vertical="center"/>
    </xf>
    <xf numFmtId="0" fontId="14" fillId="3" borderId="0" xfId="19" applyFont="1" applyFill="1" applyAlignment="1">
      <alignment horizontal="center" vertical="center"/>
    </xf>
    <xf numFmtId="0" fontId="22" fillId="3" borderId="31" xfId="19" applyFont="1" applyFill="1" applyBorder="1" applyAlignment="1">
      <alignment vertical="top" wrapText="1"/>
    </xf>
    <xf numFmtId="0" fontId="22" fillId="3" borderId="0" xfId="19" applyFont="1" applyFill="1" applyAlignment="1">
      <alignment vertical="top" wrapText="1"/>
    </xf>
    <xf numFmtId="0" fontId="22" fillId="3" borderId="30" xfId="19" applyFont="1" applyFill="1" applyBorder="1" applyAlignment="1">
      <alignment vertical="top" wrapText="1"/>
    </xf>
    <xf numFmtId="0" fontId="22" fillId="3" borderId="49" xfId="19" applyFont="1" applyFill="1" applyBorder="1" applyAlignment="1">
      <alignment vertical="top" wrapText="1"/>
    </xf>
    <xf numFmtId="0" fontId="22" fillId="3" borderId="22" xfId="19" applyFont="1" applyFill="1" applyBorder="1" applyAlignment="1">
      <alignment vertical="top" wrapText="1"/>
    </xf>
    <xf numFmtId="0" fontId="22" fillId="3" borderId="50" xfId="19" applyFont="1" applyFill="1" applyBorder="1" applyAlignment="1">
      <alignment vertical="top" wrapText="1"/>
    </xf>
    <xf numFmtId="0" fontId="22" fillId="3" borderId="28" xfId="19" applyFont="1" applyFill="1" applyBorder="1" applyAlignment="1">
      <alignment vertical="top" wrapText="1"/>
    </xf>
    <xf numFmtId="0" fontId="22" fillId="3" borderId="24" xfId="19" applyFont="1" applyFill="1" applyBorder="1" applyAlignment="1">
      <alignment vertical="top" wrapText="1"/>
    </xf>
    <xf numFmtId="0" fontId="22" fillId="3" borderId="29" xfId="19" applyFont="1" applyFill="1" applyBorder="1" applyAlignment="1">
      <alignment vertical="top" wrapText="1"/>
    </xf>
    <xf numFmtId="0" fontId="3" fillId="3" borderId="27" xfId="19" applyFill="1" applyBorder="1"/>
    <xf numFmtId="0" fontId="3" fillId="0" borderId="27" xfId="19" applyBorder="1"/>
    <xf numFmtId="0" fontId="4" fillId="3" borderId="27" xfId="19" applyFont="1" applyFill="1" applyBorder="1" applyAlignment="1">
      <alignment horizontal="center" vertical="center"/>
    </xf>
    <xf numFmtId="0" fontId="4" fillId="3" borderId="5" xfId="19" applyFont="1" applyFill="1" applyBorder="1" applyAlignment="1">
      <alignment horizontal="center" vertical="center"/>
    </xf>
    <xf numFmtId="0" fontId="3" fillId="0" borderId="7" xfId="19" applyBorder="1"/>
    <xf numFmtId="0" fontId="4" fillId="3" borderId="37" xfId="19" applyFont="1" applyFill="1" applyBorder="1" applyAlignment="1">
      <alignment horizontal="center" vertical="center" wrapText="1"/>
    </xf>
    <xf numFmtId="0" fontId="4" fillId="3" borderId="14" xfId="19" applyFont="1" applyFill="1" applyBorder="1" applyAlignment="1">
      <alignment horizontal="center" vertical="center" wrapText="1"/>
    </xf>
    <xf numFmtId="0" fontId="4" fillId="3" borderId="33" xfId="19" applyFont="1" applyFill="1" applyBorder="1" applyAlignment="1">
      <alignment horizontal="center" vertical="center" wrapText="1"/>
    </xf>
    <xf numFmtId="0" fontId="4" fillId="3" borderId="34" xfId="19" applyFont="1" applyFill="1" applyBorder="1" applyAlignment="1">
      <alignment horizontal="center" vertical="center" wrapText="1"/>
    </xf>
    <xf numFmtId="0" fontId="4" fillId="3" borderId="6" xfId="19" applyFont="1" applyFill="1" applyBorder="1" applyAlignment="1">
      <alignment horizontal="center" vertical="center" wrapText="1"/>
    </xf>
    <xf numFmtId="0" fontId="4" fillId="3" borderId="0" xfId="19" applyFont="1" applyFill="1" applyAlignment="1">
      <alignment horizontal="center" vertical="center" wrapText="1"/>
    </xf>
    <xf numFmtId="0" fontId="14" fillId="8" borderId="9" xfId="7" applyFont="1" applyFill="1" applyBorder="1" applyAlignment="1" applyProtection="1">
      <alignment horizontal="center" vertical="center"/>
      <protection locked="0"/>
    </xf>
    <xf numFmtId="171" fontId="14" fillId="8" borderId="9" xfId="20" applyNumberFormat="1" applyFont="1" applyFill="1" applyBorder="1" applyAlignment="1" applyProtection="1">
      <alignment horizontal="center" vertical="center"/>
      <protection locked="0"/>
    </xf>
    <xf numFmtId="9" fontId="14" fillId="8" borderId="9" xfId="21" applyFont="1" applyFill="1" applyBorder="1" applyAlignment="1" applyProtection="1">
      <alignment horizontal="center" vertical="center"/>
      <protection locked="0"/>
    </xf>
    <xf numFmtId="166" fontId="14" fillId="8" borderId="9" xfId="21" applyNumberFormat="1" applyFont="1" applyFill="1" applyBorder="1" applyAlignment="1" applyProtection="1">
      <alignment horizontal="center" vertical="center"/>
      <protection locked="0"/>
    </xf>
    <xf numFmtId="9" fontId="66" fillId="5" borderId="9" xfId="21" applyFont="1" applyFill="1" applyBorder="1" applyAlignment="1">
      <alignment horizontal="center"/>
    </xf>
    <xf numFmtId="165" fontId="66" fillId="5" borderId="9" xfId="20" applyNumberFormat="1" applyFont="1" applyFill="1" applyBorder="1" applyAlignment="1">
      <alignment horizontal="center"/>
    </xf>
    <xf numFmtId="9" fontId="66" fillId="5" borderId="1" xfId="21" applyFont="1" applyFill="1" applyBorder="1" applyAlignment="1">
      <alignment horizontal="center"/>
    </xf>
    <xf numFmtId="9" fontId="3" fillId="3" borderId="0" xfId="19" applyNumberFormat="1" applyFill="1"/>
    <xf numFmtId="0" fontId="4" fillId="3" borderId="0" xfId="19" applyFont="1" applyFill="1" applyAlignment="1">
      <alignment horizontal="center"/>
    </xf>
    <xf numFmtId="0" fontId="32" fillId="3" borderId="33" xfId="19" applyFont="1" applyFill="1" applyBorder="1" applyAlignment="1">
      <alignment horizontal="center" vertical="center"/>
    </xf>
    <xf numFmtId="0" fontId="32" fillId="3" borderId="34" xfId="19" applyFont="1" applyFill="1" applyBorder="1" applyAlignment="1">
      <alignment horizontal="center" vertical="center"/>
    </xf>
    <xf numFmtId="0" fontId="32" fillId="3" borderId="55" xfId="19" applyFont="1" applyFill="1" applyBorder="1" applyAlignment="1">
      <alignment horizontal="center" vertical="center"/>
    </xf>
    <xf numFmtId="0" fontId="32" fillId="3" borderId="56" xfId="19" applyFont="1" applyFill="1" applyBorder="1" applyAlignment="1">
      <alignment horizontal="center" vertical="center"/>
    </xf>
    <xf numFmtId="0" fontId="31" fillId="3" borderId="41" xfId="19" applyFont="1" applyFill="1" applyBorder="1" applyAlignment="1">
      <alignment horizontal="center" vertical="center"/>
    </xf>
    <xf numFmtId="9" fontId="80" fillId="3" borderId="1" xfId="19" applyNumberFormat="1" applyFont="1" applyFill="1" applyBorder="1" applyAlignment="1">
      <alignment horizontal="center" vertical="center" wrapText="1"/>
    </xf>
    <xf numFmtId="3" fontId="81" fillId="3" borderId="44" xfId="19" applyNumberFormat="1" applyFont="1" applyFill="1" applyBorder="1" applyAlignment="1">
      <alignment horizontal="center" vertical="center" wrapText="1"/>
    </xf>
    <xf numFmtId="3" fontId="81" fillId="3" borderId="47" xfId="19" applyNumberFormat="1" applyFont="1" applyFill="1" applyBorder="1" applyAlignment="1">
      <alignment horizontal="center" vertical="center" wrapText="1"/>
    </xf>
    <xf numFmtId="3" fontId="81" fillId="3" borderId="0" xfId="19" applyNumberFormat="1" applyFont="1" applyFill="1" applyAlignment="1">
      <alignment horizontal="center" vertical="center" wrapText="1"/>
    </xf>
    <xf numFmtId="0" fontId="31" fillId="0" borderId="0" xfId="19" applyFont="1" applyAlignment="1">
      <alignment horizontal="left" vertical="center"/>
    </xf>
    <xf numFmtId="0" fontId="31" fillId="3" borderId="0" xfId="19" applyFont="1" applyFill="1" applyAlignment="1">
      <alignment horizontal="left" vertical="center" wrapText="1"/>
    </xf>
    <xf numFmtId="1" fontId="80" fillId="0" borderId="44" xfId="22" applyNumberFormat="1" applyFont="1" applyBorder="1" applyAlignment="1" applyProtection="1">
      <alignment horizontal="center" vertical="center" wrapText="1"/>
    </xf>
    <xf numFmtId="1" fontId="36" fillId="3" borderId="0" xfId="19" applyNumberFormat="1" applyFont="1" applyFill="1" applyAlignment="1">
      <alignment horizontal="center" vertical="center"/>
    </xf>
    <xf numFmtId="0" fontId="27" fillId="0" borderId="0" xfId="19" applyFont="1"/>
    <xf numFmtId="0" fontId="14" fillId="0" borderId="0" xfId="19" applyFont="1" applyAlignment="1">
      <alignment horizontal="left" vertical="top" wrapText="1"/>
    </xf>
    <xf numFmtId="0" fontId="3" fillId="0" borderId="13" xfId="9" applyFont="1" applyBorder="1" applyAlignment="1" applyProtection="1">
      <alignment horizontal="center"/>
      <protection locked="0"/>
    </xf>
    <xf numFmtId="0" fontId="16" fillId="0" borderId="13" xfId="9" applyBorder="1" applyAlignment="1" applyProtection="1">
      <alignment horizontal="center"/>
      <protection locked="0"/>
    </xf>
    <xf numFmtId="0" fontId="16" fillId="0" borderId="22" xfId="9" applyBorder="1" applyAlignment="1" applyProtection="1">
      <alignment horizontal="center"/>
      <protection locked="0"/>
    </xf>
    <xf numFmtId="166" fontId="21" fillId="0" borderId="10" xfId="9" applyNumberFormat="1" applyFont="1" applyBorder="1" applyAlignment="1">
      <alignment horizontal="center" vertical="center"/>
    </xf>
    <xf numFmtId="166" fontId="21" fillId="0" borderId="9" xfId="9" applyNumberFormat="1" applyFont="1" applyBorder="1" applyAlignment="1">
      <alignment horizontal="center" vertical="center"/>
    </xf>
    <xf numFmtId="166" fontId="21" fillId="0" borderId="10" xfId="9" applyNumberFormat="1" applyFont="1" applyBorder="1" applyAlignment="1">
      <alignment horizontal="center" vertical="center" wrapText="1"/>
    </xf>
    <xf numFmtId="166" fontId="21" fillId="0" borderId="9" xfId="9" applyNumberFormat="1" applyFont="1" applyBorder="1" applyAlignment="1">
      <alignment horizontal="center" vertical="center" wrapText="1"/>
    </xf>
    <xf numFmtId="3" fontId="21" fillId="0" borderId="10" xfId="9" quotePrefix="1" applyNumberFormat="1" applyFont="1" applyBorder="1" applyAlignment="1">
      <alignment horizontal="center" vertical="center"/>
    </xf>
    <xf numFmtId="3" fontId="21" fillId="0" borderId="9" xfId="9" applyNumberFormat="1" applyFont="1" applyBorder="1" applyAlignment="1">
      <alignment horizontal="center" vertical="center"/>
    </xf>
    <xf numFmtId="0" fontId="69" fillId="0" borderId="0" xfId="9" applyFont="1" applyAlignment="1">
      <alignment horizontal="center"/>
    </xf>
    <xf numFmtId="0" fontId="16" fillId="0" borderId="17" xfId="9" applyBorder="1" applyAlignment="1">
      <alignment horizontal="center"/>
    </xf>
    <xf numFmtId="0" fontId="16" fillId="0" borderId="18" xfId="9" applyBorder="1" applyAlignment="1">
      <alignment horizontal="center"/>
    </xf>
    <xf numFmtId="0" fontId="16" fillId="0" borderId="11" xfId="9" applyBorder="1" applyAlignment="1" applyProtection="1">
      <alignment horizontal="center"/>
      <protection locked="0"/>
    </xf>
    <xf numFmtId="0" fontId="16" fillId="0" borderId="8" xfId="9" applyBorder="1" applyAlignment="1" applyProtection="1">
      <alignment horizontal="center"/>
      <protection locked="0"/>
    </xf>
    <xf numFmtId="0" fontId="13" fillId="0" borderId="19" xfId="8" applyFill="1" applyBorder="1" applyAlignment="1" applyProtection="1">
      <alignment horizontal="center"/>
    </xf>
    <xf numFmtId="0" fontId="18" fillId="0" borderId="0" xfId="8" applyFont="1" applyFill="1" applyBorder="1" applyAlignment="1" applyProtection="1">
      <alignment horizontal="center"/>
    </xf>
    <xf numFmtId="0" fontId="18" fillId="0" borderId="20" xfId="8" applyFont="1" applyFill="1" applyBorder="1" applyAlignment="1" applyProtection="1">
      <alignment horizontal="center"/>
    </xf>
    <xf numFmtId="0" fontId="18" fillId="0" borderId="19" xfId="8" applyFont="1" applyFill="1" applyBorder="1" applyAlignment="1" applyProtection="1">
      <alignment horizontal="center"/>
    </xf>
    <xf numFmtId="0" fontId="19" fillId="5" borderId="17" xfId="9" applyFont="1" applyFill="1" applyBorder="1" applyAlignment="1">
      <alignment horizontal="center"/>
    </xf>
    <xf numFmtId="3" fontId="21" fillId="0" borderId="10" xfId="9" applyNumberFormat="1" applyFont="1" applyBorder="1" applyAlignment="1">
      <alignment horizontal="center" vertical="center" wrapText="1"/>
    </xf>
    <xf numFmtId="3" fontId="21" fillId="0" borderId="9" xfId="9" applyNumberFormat="1" applyFont="1" applyBorder="1" applyAlignment="1">
      <alignment horizontal="center" vertical="center" wrapText="1"/>
    </xf>
    <xf numFmtId="0" fontId="16" fillId="0" borderId="10" xfId="9" applyBorder="1" applyAlignment="1">
      <alignment horizontal="center" vertical="center"/>
    </xf>
    <xf numFmtId="0" fontId="16" fillId="0" borderId="9" xfId="9" applyBorder="1" applyAlignment="1">
      <alignment horizontal="center" vertical="center"/>
    </xf>
    <xf numFmtId="0" fontId="3" fillId="0" borderId="13" xfId="9" quotePrefix="1" applyFont="1" applyBorder="1" applyAlignment="1" applyProtection="1">
      <alignment horizontal="center"/>
      <protection locked="0"/>
    </xf>
    <xf numFmtId="0" fontId="13" fillId="0" borderId="13" xfId="8" applyFill="1" applyBorder="1" applyAlignment="1" applyProtection="1">
      <alignment horizontal="center"/>
      <protection locked="0"/>
    </xf>
    <xf numFmtId="3" fontId="21" fillId="0" borderId="10" xfId="9" applyNumberFormat="1" applyFont="1" applyBorder="1" applyAlignment="1">
      <alignment horizontal="center" vertical="center"/>
    </xf>
    <xf numFmtId="0" fontId="3" fillId="0" borderId="1" xfId="9" applyFont="1" applyBorder="1" applyAlignment="1">
      <alignment horizontal="left"/>
    </xf>
    <xf numFmtId="0" fontId="4" fillId="0" borderId="1" xfId="9" applyFont="1" applyBorder="1" applyAlignment="1">
      <alignment horizontal="center"/>
    </xf>
    <xf numFmtId="0" fontId="3" fillId="0" borderId="1" xfId="9" applyFont="1" applyBorder="1" applyAlignment="1">
      <alignment horizontal="center"/>
    </xf>
    <xf numFmtId="0" fontId="31" fillId="3" borderId="0" xfId="9" applyFont="1" applyFill="1" applyAlignment="1">
      <alignment horizontal="center" vertical="center" wrapText="1"/>
    </xf>
    <xf numFmtId="0" fontId="31" fillId="3" borderId="30" xfId="9" applyFont="1" applyFill="1" applyBorder="1" applyAlignment="1">
      <alignment horizontal="center" vertical="center" wrapText="1"/>
    </xf>
    <xf numFmtId="0" fontId="38" fillId="5" borderId="31" xfId="9" applyFont="1" applyFill="1" applyBorder="1" applyAlignment="1">
      <alignment horizontal="center" vertical="center" wrapText="1"/>
    </xf>
    <xf numFmtId="0" fontId="32" fillId="5" borderId="30" xfId="9" applyFont="1" applyFill="1" applyBorder="1" applyAlignment="1">
      <alignment horizontal="center" vertical="center"/>
    </xf>
    <xf numFmtId="0" fontId="31" fillId="3" borderId="26" xfId="9" applyFont="1" applyFill="1" applyBorder="1" applyAlignment="1">
      <alignment horizontal="center" vertical="center"/>
    </xf>
    <xf numFmtId="0" fontId="31" fillId="3" borderId="27" xfId="9" applyFont="1" applyFill="1" applyBorder="1" applyAlignment="1">
      <alignment horizontal="center" vertical="center"/>
    </xf>
    <xf numFmtId="0" fontId="31" fillId="3" borderId="3" xfId="9" applyFont="1" applyFill="1" applyBorder="1" applyAlignment="1">
      <alignment horizontal="center" vertical="center"/>
    </xf>
    <xf numFmtId="0" fontId="31" fillId="3" borderId="28" xfId="9" applyFont="1" applyFill="1" applyBorder="1" applyAlignment="1">
      <alignment horizontal="center" vertical="center"/>
    </xf>
    <xf numFmtId="0" fontId="31" fillId="3" borderId="24" xfId="9" applyFont="1" applyFill="1" applyBorder="1" applyAlignment="1">
      <alignment horizontal="center" vertical="center"/>
    </xf>
    <xf numFmtId="0" fontId="31" fillId="3" borderId="29" xfId="9" applyFont="1" applyFill="1" applyBorder="1" applyAlignment="1">
      <alignment horizontal="center" vertical="center"/>
    </xf>
    <xf numFmtId="0" fontId="31" fillId="5" borderId="26" xfId="9" applyFont="1" applyFill="1" applyBorder="1" applyAlignment="1">
      <alignment horizontal="center" vertical="center"/>
    </xf>
    <xf numFmtId="0" fontId="31" fillId="5" borderId="27" xfId="9" applyFont="1" applyFill="1" applyBorder="1" applyAlignment="1">
      <alignment horizontal="center" vertical="center"/>
    </xf>
    <xf numFmtId="0" fontId="31" fillId="5" borderId="3" xfId="9" applyFont="1" applyFill="1" applyBorder="1" applyAlignment="1">
      <alignment horizontal="center" vertical="center"/>
    </xf>
    <xf numFmtId="0" fontId="31" fillId="5" borderId="28" xfId="9" applyFont="1" applyFill="1" applyBorder="1" applyAlignment="1">
      <alignment horizontal="center" vertical="center"/>
    </xf>
    <xf numFmtId="0" fontId="31" fillId="5" borderId="24" xfId="9" applyFont="1" applyFill="1" applyBorder="1" applyAlignment="1">
      <alignment horizontal="center" vertical="center"/>
    </xf>
    <xf numFmtId="0" fontId="31" fillId="5" borderId="29" xfId="9" applyFont="1" applyFill="1" applyBorder="1" applyAlignment="1">
      <alignment horizontal="center" vertical="center"/>
    </xf>
    <xf numFmtId="0" fontId="22" fillId="3" borderId="26" xfId="9" applyFont="1" applyFill="1" applyBorder="1" applyAlignment="1">
      <alignment horizontal="center" vertical="center" wrapText="1"/>
    </xf>
    <xf numFmtId="0" fontId="22" fillId="3" borderId="27" xfId="9" applyFont="1" applyFill="1" applyBorder="1" applyAlignment="1">
      <alignment horizontal="center" vertical="center" wrapText="1"/>
    </xf>
    <xf numFmtId="0" fontId="22" fillId="3" borderId="3" xfId="9" applyFont="1" applyFill="1" applyBorder="1" applyAlignment="1">
      <alignment horizontal="center" vertical="center" wrapText="1"/>
    </xf>
    <xf numFmtId="0" fontId="22" fillId="3" borderId="31" xfId="9" applyFont="1" applyFill="1" applyBorder="1" applyAlignment="1">
      <alignment horizontal="center" vertical="center" wrapText="1"/>
    </xf>
    <xf numFmtId="0" fontId="22" fillId="3" borderId="0" xfId="9" applyFont="1" applyFill="1" applyAlignment="1">
      <alignment horizontal="center" vertical="center" wrapText="1"/>
    </xf>
    <xf numFmtId="0" fontId="22" fillId="3" borderId="30" xfId="9" applyFont="1" applyFill="1" applyBorder="1" applyAlignment="1">
      <alignment horizontal="center" vertical="center" wrapText="1"/>
    </xf>
    <xf numFmtId="0" fontId="14" fillId="5" borderId="26" xfId="9" applyFont="1" applyFill="1" applyBorder="1" applyAlignment="1">
      <alignment horizontal="center" vertical="center"/>
    </xf>
    <xf numFmtId="0" fontId="14" fillId="5" borderId="27" xfId="9" applyFont="1" applyFill="1" applyBorder="1"/>
    <xf numFmtId="0" fontId="14" fillId="5" borderId="3" xfId="9" applyFont="1" applyFill="1" applyBorder="1"/>
    <xf numFmtId="0" fontId="14" fillId="5" borderId="28" xfId="9" applyFont="1" applyFill="1" applyBorder="1"/>
    <xf numFmtId="0" fontId="14" fillId="5" borderId="24" xfId="9" applyFont="1" applyFill="1" applyBorder="1"/>
    <xf numFmtId="0" fontId="14" fillId="5" borderId="29" xfId="9" applyFont="1" applyFill="1" applyBorder="1"/>
    <xf numFmtId="0" fontId="14" fillId="3" borderId="26" xfId="9" applyFont="1" applyFill="1" applyBorder="1" applyAlignment="1">
      <alignment horizontal="center" vertical="center"/>
    </xf>
    <xf numFmtId="0" fontId="14" fillId="3" borderId="3" xfId="9" applyFont="1" applyFill="1" applyBorder="1" applyAlignment="1">
      <alignment horizontal="center" vertical="center"/>
    </xf>
    <xf numFmtId="0" fontId="14" fillId="3" borderId="28" xfId="9" applyFont="1" applyFill="1" applyBorder="1" applyAlignment="1">
      <alignment horizontal="center" vertical="center"/>
    </xf>
    <xf numFmtId="0" fontId="14" fillId="3" borderId="29" xfId="9" applyFont="1" applyFill="1" applyBorder="1" applyAlignment="1">
      <alignment horizontal="center" vertical="center"/>
    </xf>
    <xf numFmtId="0" fontId="22" fillId="3" borderId="31" xfId="9" applyFont="1" applyFill="1" applyBorder="1" applyAlignment="1">
      <alignment horizontal="center" vertical="top" wrapText="1"/>
    </xf>
    <xf numFmtId="0" fontId="22" fillId="3" borderId="0" xfId="9" applyFont="1" applyFill="1" applyAlignment="1">
      <alignment horizontal="center" vertical="top" wrapText="1"/>
    </xf>
    <xf numFmtId="0" fontId="22" fillId="3" borderId="30" xfId="9" applyFont="1" applyFill="1" applyBorder="1" applyAlignment="1">
      <alignment horizontal="center" vertical="top" wrapText="1"/>
    </xf>
    <xf numFmtId="0" fontId="22" fillId="3" borderId="49" xfId="9" applyFont="1" applyFill="1" applyBorder="1" applyAlignment="1">
      <alignment horizontal="center" vertical="top" wrapText="1"/>
    </xf>
    <xf numFmtId="0" fontId="22" fillId="3" borderId="22" xfId="9" applyFont="1" applyFill="1" applyBorder="1" applyAlignment="1">
      <alignment horizontal="center" vertical="top" wrapText="1"/>
    </xf>
    <xf numFmtId="0" fontId="22" fillId="3" borderId="50" xfId="9" applyFont="1" applyFill="1" applyBorder="1" applyAlignment="1">
      <alignment horizontal="center" vertical="top" wrapText="1"/>
    </xf>
    <xf numFmtId="0" fontId="14" fillId="3" borderId="4" xfId="9" applyFont="1" applyFill="1" applyBorder="1" applyAlignment="1">
      <alignment horizontal="center" vertical="center"/>
    </xf>
    <xf numFmtId="0" fontId="14" fillId="3" borderId="37" xfId="9" applyFont="1" applyFill="1" applyBorder="1" applyAlignment="1">
      <alignment horizontal="center" vertical="center"/>
    </xf>
    <xf numFmtId="0" fontId="14" fillId="3" borderId="48" xfId="9" applyFont="1" applyFill="1" applyBorder="1" applyAlignment="1">
      <alignment horizontal="center" vertical="center"/>
    </xf>
    <xf numFmtId="0" fontId="14" fillId="3" borderId="53" xfId="9" applyFont="1" applyFill="1" applyBorder="1" applyAlignment="1">
      <alignment horizontal="center" vertical="center"/>
    </xf>
    <xf numFmtId="0" fontId="14" fillId="3" borderId="13" xfId="9" applyFont="1" applyFill="1" applyBorder="1" applyAlignment="1">
      <alignment horizontal="center" vertical="center"/>
    </xf>
    <xf numFmtId="0" fontId="14" fillId="3" borderId="54" xfId="9" applyFont="1" applyFill="1" applyBorder="1" applyAlignment="1">
      <alignment horizontal="center" vertical="center"/>
    </xf>
    <xf numFmtId="0" fontId="14" fillId="3" borderId="27" xfId="9" applyFont="1" applyFill="1" applyBorder="1" applyAlignment="1">
      <alignment horizontal="center" vertical="center"/>
    </xf>
    <xf numFmtId="0" fontId="14" fillId="3" borderId="0" xfId="9" applyFont="1" applyFill="1" applyAlignment="1">
      <alignment horizontal="center" vertical="center"/>
    </xf>
    <xf numFmtId="0" fontId="14" fillId="3" borderId="30" xfId="9" applyFont="1" applyFill="1" applyBorder="1" applyAlignment="1">
      <alignment horizontal="center" vertical="center"/>
    </xf>
    <xf numFmtId="0" fontId="22" fillId="3" borderId="51" xfId="9" applyFont="1" applyFill="1" applyBorder="1" applyAlignment="1">
      <alignment horizontal="center" vertical="top" wrapText="1"/>
    </xf>
    <xf numFmtId="0" fontId="22" fillId="3" borderId="17" xfId="9" applyFont="1" applyFill="1" applyBorder="1" applyAlignment="1">
      <alignment horizontal="center" vertical="top" wrapText="1"/>
    </xf>
    <xf numFmtId="0" fontId="22" fillId="3" borderId="52" xfId="9" applyFont="1" applyFill="1" applyBorder="1" applyAlignment="1">
      <alignment horizontal="center" vertical="top" wrapText="1"/>
    </xf>
    <xf numFmtId="0" fontId="14" fillId="3" borderId="17" xfId="9" applyFont="1" applyFill="1" applyBorder="1" applyAlignment="1">
      <alignment horizontal="center" vertical="center"/>
    </xf>
    <xf numFmtId="0" fontId="14" fillId="3" borderId="52" xfId="9" applyFont="1" applyFill="1" applyBorder="1" applyAlignment="1">
      <alignment horizontal="center" vertical="center"/>
    </xf>
    <xf numFmtId="0" fontId="14" fillId="3" borderId="22" xfId="9" applyFont="1" applyFill="1" applyBorder="1" applyAlignment="1">
      <alignment horizontal="center" vertical="center"/>
    </xf>
    <xf numFmtId="0" fontId="14" fillId="3" borderId="50" xfId="9" applyFont="1" applyFill="1" applyBorder="1" applyAlignment="1">
      <alignment horizontal="center" vertical="center"/>
    </xf>
    <xf numFmtId="0" fontId="31" fillId="3" borderId="5" xfId="9" applyFont="1" applyFill="1" applyBorder="1" applyAlignment="1">
      <alignment horizontal="center" vertical="center"/>
    </xf>
    <xf numFmtId="0" fontId="31" fillId="3" borderId="6" xfId="9" applyFont="1" applyFill="1" applyBorder="1" applyAlignment="1">
      <alignment horizontal="center" vertical="center"/>
    </xf>
    <xf numFmtId="0" fontId="31" fillId="3" borderId="32" xfId="9" applyFont="1" applyFill="1" applyBorder="1" applyAlignment="1">
      <alignment horizontal="center" vertical="center"/>
    </xf>
    <xf numFmtId="0" fontId="14" fillId="3" borderId="57" xfId="9" applyFont="1" applyFill="1" applyBorder="1" applyAlignment="1">
      <alignment horizontal="center" vertical="center"/>
    </xf>
    <xf numFmtId="0" fontId="14" fillId="3" borderId="25" xfId="9" applyFont="1" applyFill="1" applyBorder="1" applyAlignment="1">
      <alignment horizontal="center" vertical="center"/>
    </xf>
    <xf numFmtId="0" fontId="14" fillId="3" borderId="58" xfId="9" applyFont="1" applyFill="1" applyBorder="1" applyAlignment="1">
      <alignment horizontal="center" vertical="center"/>
    </xf>
    <xf numFmtId="0" fontId="4" fillId="3" borderId="26" xfId="9" applyFont="1" applyFill="1" applyBorder="1" applyAlignment="1">
      <alignment horizontal="center" vertical="center"/>
    </xf>
    <xf numFmtId="0" fontId="4" fillId="3" borderId="27" xfId="9" applyFont="1" applyFill="1" applyBorder="1" applyAlignment="1">
      <alignment horizontal="center" vertical="center"/>
    </xf>
    <xf numFmtId="0" fontId="4" fillId="3" borderId="3" xfId="9" applyFont="1" applyFill="1" applyBorder="1" applyAlignment="1">
      <alignment horizontal="center" vertical="center"/>
    </xf>
    <xf numFmtId="0" fontId="4" fillId="3" borderId="5" xfId="9" applyFont="1" applyFill="1" applyBorder="1" applyAlignment="1">
      <alignment horizontal="center" vertical="center"/>
    </xf>
    <xf numFmtId="0" fontId="4" fillId="3" borderId="6" xfId="9" applyFont="1" applyFill="1" applyBorder="1" applyAlignment="1">
      <alignment horizontal="center" vertical="center"/>
    </xf>
    <xf numFmtId="0" fontId="4" fillId="3" borderId="7" xfId="9" applyFont="1" applyFill="1" applyBorder="1" applyAlignment="1">
      <alignment horizontal="center" vertical="center"/>
    </xf>
    <xf numFmtId="0" fontId="31" fillId="3" borderId="42" xfId="9" applyFont="1" applyFill="1" applyBorder="1" applyAlignment="1">
      <alignment horizontal="center" vertical="center" wrapText="1"/>
    </xf>
    <xf numFmtId="0" fontId="31" fillId="3" borderId="25" xfId="9" applyFont="1" applyFill="1" applyBorder="1" applyAlignment="1">
      <alignment horizontal="center" vertical="center" wrapText="1"/>
    </xf>
    <xf numFmtId="0" fontId="31" fillId="3" borderId="43" xfId="9" applyFont="1" applyFill="1" applyBorder="1" applyAlignment="1">
      <alignment horizontal="center" vertical="center" wrapText="1"/>
    </xf>
    <xf numFmtId="0" fontId="31" fillId="3" borderId="35" xfId="9" applyFont="1" applyFill="1" applyBorder="1" applyAlignment="1">
      <alignment horizontal="center" vertical="center"/>
    </xf>
    <xf numFmtId="0" fontId="31" fillId="3" borderId="39" xfId="9" applyFont="1" applyFill="1" applyBorder="1" applyAlignment="1">
      <alignment horizontal="center" vertical="center"/>
    </xf>
    <xf numFmtId="0" fontId="31" fillId="3" borderId="41" xfId="9" applyFont="1" applyFill="1" applyBorder="1" applyAlignment="1">
      <alignment horizontal="center" vertical="center"/>
    </xf>
    <xf numFmtId="0" fontId="31" fillId="3" borderId="36" xfId="9" applyFont="1" applyFill="1" applyBorder="1" applyAlignment="1">
      <alignment horizontal="center" vertical="center"/>
    </xf>
    <xf numFmtId="0" fontId="31" fillId="3" borderId="37" xfId="9" applyFont="1" applyFill="1" applyBorder="1" applyAlignment="1">
      <alignment horizontal="center" vertical="center"/>
    </xf>
    <xf numFmtId="0" fontId="31" fillId="3" borderId="38" xfId="9" applyFont="1" applyFill="1" applyBorder="1" applyAlignment="1">
      <alignment horizontal="center" vertical="center"/>
    </xf>
    <xf numFmtId="0" fontId="31" fillId="3" borderId="11" xfId="9" applyFont="1" applyFill="1" applyBorder="1" applyAlignment="1">
      <alignment horizontal="center" vertical="center" wrapText="1"/>
    </xf>
    <xf numFmtId="0" fontId="31" fillId="3" borderId="13" xfId="9" applyFont="1" applyFill="1" applyBorder="1" applyAlignment="1">
      <alignment horizontal="center" vertical="center" wrapText="1"/>
    </xf>
    <xf numFmtId="0" fontId="31" fillId="3" borderId="8" xfId="9" applyFont="1" applyFill="1" applyBorder="1" applyAlignment="1">
      <alignment horizontal="center" vertical="center" wrapText="1"/>
    </xf>
    <xf numFmtId="0" fontId="31" fillId="3" borderId="36" xfId="9" applyFont="1" applyFill="1" applyBorder="1" applyAlignment="1">
      <alignment horizontal="center" vertical="center" wrapText="1"/>
    </xf>
    <xf numFmtId="0" fontId="31" fillId="3" borderId="37" xfId="9" applyFont="1" applyFill="1" applyBorder="1" applyAlignment="1">
      <alignment horizontal="center" vertical="center" wrapText="1"/>
    </xf>
    <xf numFmtId="0" fontId="31" fillId="3" borderId="38" xfId="9" applyFont="1" applyFill="1" applyBorder="1" applyAlignment="1">
      <alignment horizontal="center" vertical="center" wrapText="1"/>
    </xf>
    <xf numFmtId="0" fontId="31" fillId="3" borderId="16" xfId="9" applyFont="1" applyFill="1" applyBorder="1" applyAlignment="1">
      <alignment horizontal="center" vertical="center" wrapText="1"/>
    </xf>
    <xf numFmtId="0" fontId="31" fillId="3" borderId="17" xfId="9" applyFont="1" applyFill="1" applyBorder="1" applyAlignment="1">
      <alignment horizontal="center" vertical="center" wrapText="1"/>
    </xf>
    <xf numFmtId="0" fontId="31" fillId="3" borderId="18" xfId="9" applyFont="1" applyFill="1" applyBorder="1" applyAlignment="1">
      <alignment horizontal="center" vertical="center" wrapText="1"/>
    </xf>
    <xf numFmtId="0" fontId="14" fillId="0" borderId="0" xfId="9" applyFont="1" applyAlignment="1">
      <alignment horizontal="left" vertical="top" wrapText="1"/>
    </xf>
    <xf numFmtId="0" fontId="69" fillId="0" borderId="0" xfId="19" applyFont="1" applyAlignment="1">
      <alignment horizontal="center"/>
    </xf>
    <xf numFmtId="0" fontId="3" fillId="0" borderId="17" xfId="19" applyBorder="1" applyAlignment="1">
      <alignment horizontal="center"/>
    </xf>
    <xf numFmtId="0" fontId="3" fillId="0" borderId="18" xfId="19" applyBorder="1" applyAlignment="1">
      <alignment horizontal="center"/>
    </xf>
    <xf numFmtId="0" fontId="3" fillId="0" borderId="11" xfId="19" applyBorder="1" applyAlignment="1" applyProtection="1">
      <alignment horizontal="center"/>
      <protection locked="0"/>
    </xf>
    <xf numFmtId="0" fontId="3" fillId="0" borderId="13" xfId="19" applyBorder="1" applyAlignment="1" applyProtection="1">
      <alignment horizontal="center"/>
      <protection locked="0"/>
    </xf>
    <xf numFmtId="0" fontId="3" fillId="0" borderId="8" xfId="19" applyBorder="1" applyAlignment="1" applyProtection="1">
      <alignment horizontal="center"/>
      <protection locked="0"/>
    </xf>
    <xf numFmtId="0" fontId="3" fillId="0" borderId="22" xfId="19" applyBorder="1" applyAlignment="1" applyProtection="1">
      <alignment horizontal="center"/>
      <protection locked="0"/>
    </xf>
    <xf numFmtId="14" fontId="3" fillId="0" borderId="13" xfId="19" applyNumberFormat="1" applyBorder="1" applyAlignment="1" applyProtection="1">
      <alignment horizontal="center"/>
      <protection locked="0"/>
    </xf>
    <xf numFmtId="3" fontId="21" fillId="0" borderId="10" xfId="19" quotePrefix="1" applyNumberFormat="1" applyFont="1" applyBorder="1" applyAlignment="1">
      <alignment horizontal="center" vertical="center"/>
    </xf>
    <xf numFmtId="3" fontId="21" fillId="0" borderId="9" xfId="19" applyNumberFormat="1" applyFont="1" applyBorder="1" applyAlignment="1">
      <alignment horizontal="center" vertical="center"/>
    </xf>
    <xf numFmtId="0" fontId="3" fillId="0" borderId="13" xfId="19" quotePrefix="1" applyBorder="1" applyAlignment="1" applyProtection="1">
      <alignment horizontal="center"/>
      <protection locked="0"/>
    </xf>
    <xf numFmtId="0" fontId="19" fillId="5" borderId="17" xfId="19" applyFont="1" applyFill="1" applyBorder="1" applyAlignment="1">
      <alignment horizontal="center"/>
    </xf>
    <xf numFmtId="3" fontId="21" fillId="0" borderId="10" xfId="19" applyNumberFormat="1" applyFont="1" applyBorder="1" applyAlignment="1">
      <alignment horizontal="center" vertical="center" wrapText="1"/>
    </xf>
    <xf numFmtId="3" fontId="21" fillId="0" borderId="9" xfId="19" applyNumberFormat="1" applyFont="1" applyBorder="1" applyAlignment="1">
      <alignment horizontal="center" vertical="center" wrapText="1"/>
    </xf>
    <xf numFmtId="0" fontId="3" fillId="0" borderId="10" xfId="19" applyBorder="1" applyAlignment="1">
      <alignment horizontal="center" vertical="center"/>
    </xf>
    <xf numFmtId="0" fontId="3" fillId="0" borderId="9" xfId="19" applyBorder="1" applyAlignment="1">
      <alignment horizontal="center" vertical="center"/>
    </xf>
    <xf numFmtId="3" fontId="21" fillId="0" borderId="10" xfId="19" applyNumberFormat="1" applyFont="1" applyBorder="1" applyAlignment="1">
      <alignment horizontal="center" vertical="center"/>
    </xf>
    <xf numFmtId="166" fontId="21" fillId="0" borderId="10" xfId="19" applyNumberFormat="1" applyFont="1" applyBorder="1" applyAlignment="1">
      <alignment horizontal="center" vertical="center" wrapText="1"/>
    </xf>
    <xf numFmtId="166" fontId="21" fillId="0" borderId="9" xfId="19" applyNumberFormat="1" applyFont="1" applyBorder="1" applyAlignment="1">
      <alignment horizontal="center" vertical="center" wrapText="1"/>
    </xf>
    <xf numFmtId="166" fontId="21" fillId="0" borderId="10" xfId="19" applyNumberFormat="1" applyFont="1" applyBorder="1" applyAlignment="1">
      <alignment horizontal="center" vertical="center"/>
    </xf>
    <xf numFmtId="166" fontId="21" fillId="0" borderId="9" xfId="19" applyNumberFormat="1" applyFont="1" applyBorder="1" applyAlignment="1">
      <alignment horizontal="center" vertical="center"/>
    </xf>
    <xf numFmtId="0" fontId="3" fillId="0" borderId="1" xfId="19" applyBorder="1" applyAlignment="1">
      <alignment horizontal="left"/>
    </xf>
    <xf numFmtId="0" fontId="4" fillId="0" borderId="1" xfId="19" applyFont="1" applyBorder="1" applyAlignment="1">
      <alignment horizontal="center"/>
    </xf>
    <xf numFmtId="0" fontId="3" fillId="0" borderId="1" xfId="19" applyBorder="1" applyAlignment="1">
      <alignment horizontal="center"/>
    </xf>
    <xf numFmtId="0" fontId="31" fillId="3" borderId="0" xfId="19" applyFont="1" applyFill="1" applyAlignment="1">
      <alignment horizontal="center" vertical="center" wrapText="1"/>
    </xf>
    <xf numFmtId="0" fontId="31" fillId="3" borderId="30" xfId="19" applyFont="1" applyFill="1" applyBorder="1" applyAlignment="1">
      <alignment horizontal="center" vertical="center" wrapText="1"/>
    </xf>
    <xf numFmtId="0" fontId="38" fillId="5" borderId="31" xfId="19" applyFont="1" applyFill="1" applyBorder="1" applyAlignment="1">
      <alignment horizontal="center" vertical="center" wrapText="1"/>
    </xf>
    <xf numFmtId="0" fontId="32" fillId="5" borderId="30" xfId="19" applyFont="1" applyFill="1" applyBorder="1" applyAlignment="1">
      <alignment horizontal="center" vertical="center"/>
    </xf>
    <xf numFmtId="0" fontId="31" fillId="3" borderId="26" xfId="19" applyFont="1" applyFill="1" applyBorder="1" applyAlignment="1">
      <alignment horizontal="center" vertical="center"/>
    </xf>
    <xf numFmtId="0" fontId="31" fillId="3" borderId="27" xfId="19" applyFont="1" applyFill="1" applyBorder="1" applyAlignment="1">
      <alignment horizontal="center" vertical="center"/>
    </xf>
    <xf numFmtId="0" fontId="31" fillId="3" borderId="3" xfId="19" applyFont="1" applyFill="1" applyBorder="1" applyAlignment="1">
      <alignment horizontal="center" vertical="center"/>
    </xf>
    <xf numFmtId="0" fontId="31" fillId="3" borderId="28" xfId="19" applyFont="1" applyFill="1" applyBorder="1" applyAlignment="1">
      <alignment horizontal="center" vertical="center"/>
    </xf>
    <xf numFmtId="0" fontId="31" fillId="3" borderId="24" xfId="19" applyFont="1" applyFill="1" applyBorder="1" applyAlignment="1">
      <alignment horizontal="center" vertical="center"/>
    </xf>
    <xf numFmtId="0" fontId="31" fillId="3" borderId="29" xfId="19" applyFont="1" applyFill="1" applyBorder="1" applyAlignment="1">
      <alignment horizontal="center" vertical="center"/>
    </xf>
    <xf numFmtId="0" fontId="31" fillId="5" borderId="26" xfId="19" applyFont="1" applyFill="1" applyBorder="1" applyAlignment="1">
      <alignment horizontal="center" vertical="center"/>
    </xf>
    <xf numFmtId="0" fontId="31" fillId="5" borderId="27" xfId="19" applyFont="1" applyFill="1" applyBorder="1" applyAlignment="1">
      <alignment horizontal="center" vertical="center"/>
    </xf>
    <xf numFmtId="0" fontId="31" fillId="5" borderId="3" xfId="19" applyFont="1" applyFill="1" applyBorder="1" applyAlignment="1">
      <alignment horizontal="center" vertical="center"/>
    </xf>
    <xf numFmtId="0" fontId="31" fillId="5" borderId="28" xfId="19" applyFont="1" applyFill="1" applyBorder="1" applyAlignment="1">
      <alignment horizontal="center" vertical="center"/>
    </xf>
    <xf numFmtId="0" fontId="31" fillId="5" borderId="24" xfId="19" applyFont="1" applyFill="1" applyBorder="1" applyAlignment="1">
      <alignment horizontal="center" vertical="center"/>
    </xf>
    <xf numFmtId="0" fontId="31" fillId="5" borderId="29" xfId="19" applyFont="1" applyFill="1" applyBorder="1" applyAlignment="1">
      <alignment horizontal="center" vertical="center"/>
    </xf>
    <xf numFmtId="0" fontId="22" fillId="3" borderId="26" xfId="19" applyFont="1" applyFill="1" applyBorder="1" applyAlignment="1">
      <alignment horizontal="center" vertical="center" wrapText="1"/>
    </xf>
    <xf numFmtId="0" fontId="22" fillId="3" borderId="27" xfId="19" applyFont="1" applyFill="1" applyBorder="1" applyAlignment="1">
      <alignment horizontal="center" vertical="center" wrapText="1"/>
    </xf>
    <xf numFmtId="0" fontId="22" fillId="3" borderId="3" xfId="19" applyFont="1" applyFill="1" applyBorder="1" applyAlignment="1">
      <alignment horizontal="center" vertical="center" wrapText="1"/>
    </xf>
    <xf numFmtId="0" fontId="22" fillId="3" borderId="31" xfId="19" applyFont="1" applyFill="1" applyBorder="1" applyAlignment="1">
      <alignment horizontal="center" vertical="center" wrapText="1"/>
    </xf>
    <xf numFmtId="0" fontId="22" fillId="3" borderId="0" xfId="19" applyFont="1" applyFill="1" applyAlignment="1">
      <alignment horizontal="center" vertical="center" wrapText="1"/>
    </xf>
    <xf numFmtId="0" fontId="22" fillId="3" borderId="30" xfId="19" applyFont="1" applyFill="1" applyBorder="1" applyAlignment="1">
      <alignment horizontal="center" vertical="center" wrapText="1"/>
    </xf>
    <xf numFmtId="0" fontId="14" fillId="5" borderId="26" xfId="19" applyFont="1" applyFill="1" applyBorder="1" applyAlignment="1">
      <alignment horizontal="center" vertical="center"/>
    </xf>
    <xf numFmtId="0" fontId="14" fillId="5" borderId="27" xfId="19" applyFont="1" applyFill="1" applyBorder="1"/>
    <xf numFmtId="0" fontId="14" fillId="5" borderId="3" xfId="19" applyFont="1" applyFill="1" applyBorder="1"/>
    <xf numFmtId="0" fontId="14" fillId="5" borderId="28" xfId="19" applyFont="1" applyFill="1" applyBorder="1"/>
    <xf numFmtId="0" fontId="14" fillId="5" borderId="24" xfId="19" applyFont="1" applyFill="1" applyBorder="1"/>
    <xf numFmtId="0" fontId="14" fillId="5" borderId="29" xfId="19" applyFont="1" applyFill="1" applyBorder="1"/>
    <xf numFmtId="0" fontId="14" fillId="3" borderId="26" xfId="19" applyFont="1" applyFill="1" applyBorder="1" applyAlignment="1">
      <alignment horizontal="center" vertical="center"/>
    </xf>
    <xf numFmtId="0" fontId="14" fillId="3" borderId="3" xfId="19" applyFont="1" applyFill="1" applyBorder="1" applyAlignment="1">
      <alignment horizontal="center" vertical="center"/>
    </xf>
    <xf numFmtId="0" fontId="14" fillId="3" borderId="28" xfId="19" applyFont="1" applyFill="1" applyBorder="1" applyAlignment="1">
      <alignment horizontal="center" vertical="center"/>
    </xf>
    <xf numFmtId="0" fontId="14" fillId="3" borderId="29" xfId="19" applyFont="1" applyFill="1" applyBorder="1" applyAlignment="1">
      <alignment horizontal="center" vertical="center"/>
    </xf>
    <xf numFmtId="0" fontId="22" fillId="3" borderId="31" xfId="19" applyFont="1" applyFill="1" applyBorder="1" applyAlignment="1">
      <alignment horizontal="center" vertical="top" wrapText="1"/>
    </xf>
    <xf numFmtId="0" fontId="22" fillId="3" borderId="0" xfId="19" applyFont="1" applyFill="1" applyAlignment="1">
      <alignment horizontal="center" vertical="top" wrapText="1"/>
    </xf>
    <xf numFmtId="0" fontId="22" fillId="3" borderId="30" xfId="19" applyFont="1" applyFill="1" applyBorder="1" applyAlignment="1">
      <alignment horizontal="center" vertical="top" wrapText="1"/>
    </xf>
    <xf numFmtId="0" fontId="22" fillId="3" borderId="49" xfId="19" applyFont="1" applyFill="1" applyBorder="1" applyAlignment="1">
      <alignment horizontal="center" vertical="top" wrapText="1"/>
    </xf>
    <xf numFmtId="0" fontId="22" fillId="3" borderId="22" xfId="19" applyFont="1" applyFill="1" applyBorder="1" applyAlignment="1">
      <alignment horizontal="center" vertical="top" wrapText="1"/>
    </xf>
    <xf numFmtId="0" fontId="22" fillId="3" borderId="50" xfId="19" applyFont="1" applyFill="1" applyBorder="1" applyAlignment="1">
      <alignment horizontal="center" vertical="top" wrapText="1"/>
    </xf>
    <xf numFmtId="0" fontId="14" fillId="3" borderId="4" xfId="19" applyFont="1" applyFill="1" applyBorder="1" applyAlignment="1">
      <alignment horizontal="center" vertical="center"/>
    </xf>
    <xf numFmtId="0" fontId="14" fillId="3" borderId="37" xfId="19" applyFont="1" applyFill="1" applyBorder="1" applyAlignment="1">
      <alignment horizontal="center" vertical="center"/>
    </xf>
    <xf numFmtId="0" fontId="14" fillId="3" borderId="48" xfId="19" applyFont="1" applyFill="1" applyBorder="1" applyAlignment="1">
      <alignment horizontal="center" vertical="center"/>
    </xf>
    <xf numFmtId="0" fontId="14" fillId="3" borderId="53" xfId="19" applyFont="1" applyFill="1" applyBorder="1" applyAlignment="1">
      <alignment horizontal="center" vertical="center"/>
    </xf>
    <xf numFmtId="0" fontId="14" fillId="3" borderId="13" xfId="19" applyFont="1" applyFill="1" applyBorder="1" applyAlignment="1">
      <alignment horizontal="center" vertical="center"/>
    </xf>
    <xf numFmtId="0" fontId="14" fillId="3" borderId="54" xfId="19" applyFont="1" applyFill="1" applyBorder="1" applyAlignment="1">
      <alignment horizontal="center" vertical="center"/>
    </xf>
    <xf numFmtId="0" fontId="14" fillId="3" borderId="27" xfId="19" applyFont="1" applyFill="1" applyBorder="1" applyAlignment="1">
      <alignment horizontal="center" vertical="center"/>
    </xf>
    <xf numFmtId="0" fontId="14" fillId="3" borderId="0" xfId="19" applyFont="1" applyFill="1" applyAlignment="1">
      <alignment horizontal="center" vertical="center"/>
    </xf>
    <xf numFmtId="0" fontId="14" fillId="3" borderId="30" xfId="19" applyFont="1" applyFill="1" applyBorder="1" applyAlignment="1">
      <alignment horizontal="center" vertical="center"/>
    </xf>
    <xf numFmtId="0" fontId="22" fillId="3" borderId="51" xfId="19" applyFont="1" applyFill="1" applyBorder="1" applyAlignment="1">
      <alignment horizontal="center" vertical="top" wrapText="1"/>
    </xf>
    <xf numFmtId="0" fontId="22" fillId="3" borderId="17" xfId="19" applyFont="1" applyFill="1" applyBorder="1" applyAlignment="1">
      <alignment horizontal="center" vertical="top" wrapText="1"/>
    </xf>
    <xf numFmtId="0" fontId="22" fillId="3" borderId="52" xfId="19" applyFont="1" applyFill="1" applyBorder="1" applyAlignment="1">
      <alignment horizontal="center" vertical="top" wrapText="1"/>
    </xf>
    <xf numFmtId="0" fontId="14" fillId="3" borderId="17" xfId="19" applyFont="1" applyFill="1" applyBorder="1" applyAlignment="1">
      <alignment horizontal="center" vertical="center"/>
    </xf>
    <xf numFmtId="0" fontId="14" fillId="3" borderId="52" xfId="19" applyFont="1" applyFill="1" applyBorder="1" applyAlignment="1">
      <alignment horizontal="center" vertical="center"/>
    </xf>
    <xf numFmtId="0" fontId="14" fillId="3" borderId="22" xfId="19" applyFont="1" applyFill="1" applyBorder="1" applyAlignment="1">
      <alignment horizontal="center" vertical="center"/>
    </xf>
    <xf numFmtId="0" fontId="14" fillId="3" borderId="50" xfId="19" applyFont="1" applyFill="1" applyBorder="1" applyAlignment="1">
      <alignment horizontal="center" vertical="center"/>
    </xf>
    <xf numFmtId="0" fontId="31" fillId="3" borderId="5" xfId="19" applyFont="1" applyFill="1" applyBorder="1" applyAlignment="1">
      <alignment horizontal="center" vertical="center"/>
    </xf>
    <xf numFmtId="0" fontId="31" fillId="3" borderId="6" xfId="19" applyFont="1" applyFill="1" applyBorder="1" applyAlignment="1">
      <alignment horizontal="center" vertical="center"/>
    </xf>
    <xf numFmtId="0" fontId="31" fillId="3" borderId="32" xfId="19" applyFont="1" applyFill="1" applyBorder="1" applyAlignment="1">
      <alignment horizontal="center" vertical="center"/>
    </xf>
    <xf numFmtId="0" fontId="14" fillId="3" borderId="57" xfId="19" applyFont="1" applyFill="1" applyBorder="1" applyAlignment="1">
      <alignment horizontal="center" vertical="center"/>
    </xf>
    <xf numFmtId="0" fontId="14" fillId="3" borderId="25" xfId="19" applyFont="1" applyFill="1" applyBorder="1" applyAlignment="1">
      <alignment horizontal="center" vertical="center"/>
    </xf>
    <xf numFmtId="0" fontId="14" fillId="3" borderId="58" xfId="19" applyFont="1" applyFill="1" applyBorder="1" applyAlignment="1">
      <alignment horizontal="center" vertical="center"/>
    </xf>
    <xf numFmtId="0" fontId="4" fillId="3" borderId="26" xfId="19" applyFont="1" applyFill="1" applyBorder="1" applyAlignment="1">
      <alignment horizontal="center" vertical="center"/>
    </xf>
    <xf numFmtId="0" fontId="4" fillId="3" borderId="27" xfId="19" applyFont="1" applyFill="1" applyBorder="1" applyAlignment="1">
      <alignment horizontal="center" vertical="center"/>
    </xf>
    <xf numFmtId="0" fontId="4" fillId="3" borderId="3" xfId="19" applyFont="1" applyFill="1" applyBorder="1" applyAlignment="1">
      <alignment horizontal="center" vertical="center"/>
    </xf>
    <xf numFmtId="0" fontId="4" fillId="3" borderId="5" xfId="19" applyFont="1" applyFill="1" applyBorder="1" applyAlignment="1">
      <alignment horizontal="center" vertical="center"/>
    </xf>
    <xf numFmtId="0" fontId="4" fillId="3" borderId="6" xfId="19" applyFont="1" applyFill="1" applyBorder="1" applyAlignment="1">
      <alignment horizontal="center" vertical="center"/>
    </xf>
    <xf numFmtId="0" fontId="4" fillId="3" borderId="7" xfId="19" applyFont="1" applyFill="1" applyBorder="1" applyAlignment="1">
      <alignment horizontal="center" vertical="center"/>
    </xf>
    <xf numFmtId="0" fontId="31" fillId="3" borderId="42" xfId="19" applyFont="1" applyFill="1" applyBorder="1" applyAlignment="1">
      <alignment horizontal="center" vertical="center" wrapText="1"/>
    </xf>
    <xf numFmtId="0" fontId="31" fillId="3" borderId="25" xfId="19" applyFont="1" applyFill="1" applyBorder="1" applyAlignment="1">
      <alignment horizontal="center" vertical="center" wrapText="1"/>
    </xf>
    <xf numFmtId="0" fontId="31" fillId="3" borderId="43" xfId="19" applyFont="1" applyFill="1" applyBorder="1" applyAlignment="1">
      <alignment horizontal="center" vertical="center" wrapText="1"/>
    </xf>
    <xf numFmtId="0" fontId="31" fillId="3" borderId="35" xfId="19" applyFont="1" applyFill="1" applyBorder="1" applyAlignment="1">
      <alignment horizontal="center" vertical="center"/>
    </xf>
    <xf numFmtId="0" fontId="31" fillId="3" borderId="39" xfId="19" applyFont="1" applyFill="1" applyBorder="1" applyAlignment="1">
      <alignment horizontal="center" vertical="center"/>
    </xf>
    <xf numFmtId="0" fontId="31" fillId="3" borderId="41" xfId="19" applyFont="1" applyFill="1" applyBorder="1" applyAlignment="1">
      <alignment horizontal="center" vertical="center"/>
    </xf>
    <xf numFmtId="0" fontId="31" fillId="3" borderId="36" xfId="19" applyFont="1" applyFill="1" applyBorder="1" applyAlignment="1">
      <alignment horizontal="center" vertical="center"/>
    </xf>
    <xf numFmtId="0" fontId="31" fillId="3" borderId="37" xfId="19" applyFont="1" applyFill="1" applyBorder="1" applyAlignment="1">
      <alignment horizontal="center" vertical="center"/>
    </xf>
    <xf numFmtId="0" fontId="31" fillId="3" borderId="38" xfId="19" applyFont="1" applyFill="1" applyBorder="1" applyAlignment="1">
      <alignment horizontal="center" vertical="center"/>
    </xf>
    <xf numFmtId="0" fontId="31" fillId="3" borderId="11" xfId="19" applyFont="1" applyFill="1" applyBorder="1" applyAlignment="1">
      <alignment horizontal="center" vertical="center" wrapText="1"/>
    </xf>
    <xf numFmtId="0" fontId="31" fillId="3" borderId="13" xfId="19" applyFont="1" applyFill="1" applyBorder="1" applyAlignment="1">
      <alignment horizontal="center" vertical="center" wrapText="1"/>
    </xf>
    <xf numFmtId="0" fontId="31" fillId="3" borderId="8" xfId="19" applyFont="1" applyFill="1" applyBorder="1" applyAlignment="1">
      <alignment horizontal="center" vertical="center" wrapText="1"/>
    </xf>
    <xf numFmtId="0" fontId="31" fillId="3" borderId="36" xfId="19" applyFont="1" applyFill="1" applyBorder="1" applyAlignment="1">
      <alignment horizontal="center" vertical="center" wrapText="1"/>
    </xf>
    <xf numFmtId="0" fontId="31" fillId="3" borderId="37" xfId="19" applyFont="1" applyFill="1" applyBorder="1" applyAlignment="1">
      <alignment horizontal="center" vertical="center" wrapText="1"/>
    </xf>
    <xf numFmtId="0" fontId="31" fillId="3" borderId="38" xfId="19" applyFont="1" applyFill="1" applyBorder="1" applyAlignment="1">
      <alignment horizontal="center" vertical="center" wrapText="1"/>
    </xf>
    <xf numFmtId="0" fontId="31" fillId="3" borderId="16" xfId="19" applyFont="1" applyFill="1" applyBorder="1" applyAlignment="1">
      <alignment horizontal="center" vertical="center" wrapText="1"/>
    </xf>
    <xf numFmtId="0" fontId="31" fillId="3" borderId="17" xfId="19" applyFont="1" applyFill="1" applyBorder="1" applyAlignment="1">
      <alignment horizontal="center" vertical="center" wrapText="1"/>
    </xf>
    <xf numFmtId="0" fontId="31" fillId="3" borderId="18" xfId="19" applyFont="1" applyFill="1" applyBorder="1" applyAlignment="1">
      <alignment horizontal="center" vertical="center" wrapText="1"/>
    </xf>
    <xf numFmtId="0" fontId="14" fillId="0" borderId="0" xfId="19" applyFont="1" applyAlignment="1">
      <alignment horizontal="left" vertical="top" wrapText="1"/>
    </xf>
    <xf numFmtId="0" fontId="29" fillId="0" borderId="1" xfId="9" applyFont="1" applyBorder="1" applyAlignment="1">
      <alignment horizontal="center" vertical="center" textRotation="90" wrapText="1"/>
    </xf>
    <xf numFmtId="0" fontId="55" fillId="0" borderId="0" xfId="9" applyFont="1" applyAlignment="1">
      <alignment horizontal="center" vertical="center" textRotation="90"/>
    </xf>
    <xf numFmtId="0" fontId="31" fillId="0" borderId="5" xfId="9" applyFont="1" applyBorder="1" applyAlignment="1">
      <alignment horizontal="center" vertical="center" wrapText="1"/>
    </xf>
    <xf numFmtId="0" fontId="31" fillId="0" borderId="32" xfId="9" applyFont="1" applyBorder="1" applyAlignment="1">
      <alignment horizontal="center" vertical="center" wrapText="1"/>
    </xf>
    <xf numFmtId="0" fontId="29" fillId="0" borderId="0" xfId="9" applyFont="1" applyAlignment="1">
      <alignment horizontal="center" vertical="top" wrapText="1"/>
    </xf>
    <xf numFmtId="0" fontId="31" fillId="0" borderId="59" xfId="9" applyFont="1" applyBorder="1" applyAlignment="1">
      <alignment horizontal="center" vertical="center" wrapText="1"/>
    </xf>
    <xf numFmtId="0" fontId="31" fillId="0" borderId="15" xfId="9" applyFont="1" applyBorder="1" applyAlignment="1">
      <alignment horizontal="center" vertical="center" wrapText="1"/>
    </xf>
    <xf numFmtId="0" fontId="31" fillId="0" borderId="60" xfId="9" applyFont="1" applyBorder="1" applyAlignment="1">
      <alignment horizontal="center" vertical="center" wrapText="1"/>
    </xf>
    <xf numFmtId="9" fontId="52" fillId="0" borderId="0" xfId="12" applyFont="1" applyAlignment="1" applyProtection="1">
      <alignment horizontal="center"/>
    </xf>
    <xf numFmtId="10" fontId="53" fillId="0" borderId="0" xfId="12" applyNumberFormat="1" applyFont="1" applyBorder="1" applyAlignment="1" applyProtection="1">
      <alignment horizontal="center"/>
    </xf>
    <xf numFmtId="0" fontId="31" fillId="0" borderId="14" xfId="9" applyFont="1" applyBorder="1" applyAlignment="1">
      <alignment horizontal="center" vertical="center" wrapText="1"/>
    </xf>
    <xf numFmtId="0" fontId="31" fillId="0" borderId="33" xfId="9" applyFont="1" applyBorder="1" applyAlignment="1">
      <alignment horizontal="center" vertical="center" wrapText="1"/>
    </xf>
    <xf numFmtId="0" fontId="42" fillId="0" borderId="0" xfId="9" applyFont="1" applyAlignment="1">
      <alignment horizontal="center" vertical="center" wrapText="1"/>
    </xf>
    <xf numFmtId="0" fontId="14" fillId="3" borderId="0" xfId="9" applyFont="1" applyFill="1" applyAlignment="1">
      <alignment horizontal="center" vertical="center" wrapText="1"/>
    </xf>
    <xf numFmtId="0" fontId="14" fillId="3" borderId="20" xfId="9" applyFont="1" applyFill="1" applyBorder="1" applyAlignment="1">
      <alignment horizontal="center" vertical="center" wrapText="1"/>
    </xf>
    <xf numFmtId="0" fontId="14" fillId="0" borderId="19" xfId="9" applyFont="1" applyBorder="1" applyAlignment="1">
      <alignment horizontal="left" vertical="center"/>
    </xf>
    <xf numFmtId="0" fontId="14" fillId="0" borderId="0" xfId="9" applyFont="1" applyAlignment="1">
      <alignment horizontal="left" vertical="center"/>
    </xf>
    <xf numFmtId="0" fontId="14" fillId="0" borderId="21" xfId="9" applyFont="1" applyBorder="1" applyAlignment="1">
      <alignment horizontal="left" vertical="center"/>
    </xf>
    <xf numFmtId="0" fontId="14" fillId="0" borderId="22" xfId="9" applyFont="1" applyBorder="1" applyAlignment="1">
      <alignment horizontal="left" vertical="center"/>
    </xf>
    <xf numFmtId="0" fontId="29" fillId="3" borderId="22" xfId="9" applyFont="1" applyFill="1" applyBorder="1" applyAlignment="1" applyProtection="1">
      <alignment horizontal="center" vertical="center" wrapText="1"/>
      <protection locked="0"/>
    </xf>
    <xf numFmtId="0" fontId="29" fillId="0" borderId="22" xfId="9" applyFont="1" applyBorder="1" applyAlignment="1">
      <alignment horizontal="center" vertical="center" wrapText="1"/>
    </xf>
    <xf numFmtId="14" fontId="29" fillId="3" borderId="22" xfId="9" applyNumberFormat="1" applyFont="1" applyFill="1" applyBorder="1" applyAlignment="1" applyProtection="1">
      <alignment horizontal="center" vertical="center" wrapText="1"/>
      <protection locked="0"/>
    </xf>
    <xf numFmtId="0" fontId="16" fillId="0" borderId="0" xfId="9" applyAlignment="1">
      <alignment horizontal="center"/>
    </xf>
    <xf numFmtId="0" fontId="39" fillId="0" borderId="0" xfId="9" applyFont="1" applyAlignment="1">
      <alignment horizontal="center"/>
    </xf>
    <xf numFmtId="0" fontId="3" fillId="0" borderId="16" xfId="9" applyFont="1" applyBorder="1" applyAlignment="1">
      <alignment horizontal="center"/>
    </xf>
    <xf numFmtId="0" fontId="3" fillId="0" borderId="18" xfId="9" applyFont="1" applyBorder="1" applyAlignment="1">
      <alignment horizontal="center"/>
    </xf>
    <xf numFmtId="0" fontId="3" fillId="0" borderId="19" xfId="9" applyFont="1" applyBorder="1" applyAlignment="1">
      <alignment horizontal="center"/>
    </xf>
    <xf numFmtId="0" fontId="3" fillId="0" borderId="20" xfId="9" applyFont="1" applyBorder="1" applyAlignment="1">
      <alignment horizontal="center"/>
    </xf>
    <xf numFmtId="0" fontId="3" fillId="0" borderId="21" xfId="9" applyFont="1" applyBorder="1" applyAlignment="1">
      <alignment horizontal="center"/>
    </xf>
    <xf numFmtId="0" fontId="3" fillId="0" borderId="23" xfId="9" applyFont="1" applyBorder="1" applyAlignment="1">
      <alignment horizontal="center"/>
    </xf>
    <xf numFmtId="0" fontId="3" fillId="0" borderId="16" xfId="9" applyFont="1" applyBorder="1" applyAlignment="1">
      <alignment horizontal="center" vertical="center" wrapText="1"/>
    </xf>
    <xf numFmtId="0" fontId="3" fillId="0" borderId="18" xfId="9" applyFont="1" applyBorder="1" applyAlignment="1">
      <alignment horizontal="center" vertical="center" wrapText="1"/>
    </xf>
    <xf numFmtId="0" fontId="3" fillId="0" borderId="19" xfId="9" applyFont="1" applyBorder="1" applyAlignment="1">
      <alignment horizontal="center" vertical="center" wrapText="1"/>
    </xf>
    <xf numFmtId="0" fontId="3" fillId="0" borderId="20" xfId="9" applyFont="1" applyBorder="1" applyAlignment="1">
      <alignment horizontal="center" vertical="center" wrapText="1"/>
    </xf>
    <xf numFmtId="0" fontId="3" fillId="0" borderId="21" xfId="9" applyFont="1" applyBorder="1" applyAlignment="1">
      <alignment horizontal="center" vertical="center" wrapText="1"/>
    </xf>
    <xf numFmtId="0" fontId="3" fillId="0" borderId="23" xfId="9" applyFont="1" applyBorder="1" applyAlignment="1">
      <alignment horizontal="center" vertical="center" wrapText="1"/>
    </xf>
    <xf numFmtId="0" fontId="3" fillId="0" borderId="70" xfId="9" applyFont="1" applyBorder="1" applyAlignment="1">
      <alignment horizontal="center" vertical="center" wrapText="1"/>
    </xf>
    <xf numFmtId="0" fontId="3" fillId="0" borderId="3" xfId="9" applyFont="1" applyBorder="1" applyAlignment="1">
      <alignment horizontal="center" vertical="center" wrapText="1"/>
    </xf>
    <xf numFmtId="0" fontId="3" fillId="0" borderId="30" xfId="9" applyFont="1" applyBorder="1" applyAlignment="1">
      <alignment horizontal="center" vertical="center" wrapText="1"/>
    </xf>
    <xf numFmtId="0" fontId="3" fillId="0" borderId="71" xfId="9" applyFont="1" applyBorder="1" applyAlignment="1">
      <alignment horizontal="center" vertical="center" wrapText="1"/>
    </xf>
    <xf numFmtId="0" fontId="3" fillId="0" borderId="29" xfId="9" applyFont="1" applyBorder="1" applyAlignment="1">
      <alignment horizontal="center" vertical="center" wrapText="1"/>
    </xf>
    <xf numFmtId="0" fontId="3" fillId="0" borderId="1" xfId="9" applyFont="1" applyBorder="1" applyAlignment="1">
      <alignment horizontal="center" vertical="center" wrapText="1"/>
    </xf>
    <xf numFmtId="0" fontId="73" fillId="0" borderId="11" xfId="15" applyBorder="1" applyAlignment="1" applyProtection="1">
      <alignment vertical="center" wrapText="1"/>
      <protection locked="0"/>
    </xf>
    <xf numFmtId="0" fontId="73" fillId="0" borderId="13" xfId="15" applyBorder="1" applyAlignment="1" applyProtection="1">
      <alignment vertical="center" wrapText="1"/>
      <protection locked="0"/>
    </xf>
    <xf numFmtId="0" fontId="73" fillId="0" borderId="8" xfId="15" applyBorder="1" applyAlignment="1" applyProtection="1">
      <alignment vertical="center" wrapText="1"/>
      <protection locked="0"/>
    </xf>
    <xf numFmtId="0" fontId="74" fillId="0" borderId="11" xfId="15" applyFont="1" applyBorder="1" applyAlignment="1">
      <alignment horizontal="center"/>
    </xf>
    <xf numFmtId="0" fontId="74" fillId="0" borderId="13" xfId="15" applyFont="1" applyBorder="1" applyAlignment="1">
      <alignment horizontal="center"/>
    </xf>
    <xf numFmtId="0" fontId="74" fillId="0" borderId="8" xfId="15" applyFont="1" applyBorder="1" applyAlignment="1">
      <alignment horizontal="center"/>
    </xf>
    <xf numFmtId="0" fontId="42" fillId="0" borderId="24" xfId="15" applyFont="1" applyBorder="1" applyAlignment="1">
      <alignment horizontal="center" vertical="center"/>
    </xf>
    <xf numFmtId="170" fontId="29" fillId="0" borderId="24" xfId="15" applyNumberFormat="1" applyFont="1" applyBorder="1" applyAlignment="1">
      <alignment horizontal="center" vertical="center"/>
    </xf>
    <xf numFmtId="0" fontId="73" fillId="0" borderId="12" xfId="15" applyBorder="1" applyAlignment="1">
      <alignment horizontal="center" vertical="center"/>
    </xf>
    <xf numFmtId="0" fontId="73" fillId="0" borderId="9" xfId="15" applyBorder="1" applyAlignment="1">
      <alignment horizontal="center" vertical="center"/>
    </xf>
    <xf numFmtId="0" fontId="73" fillId="0" borderId="16" xfId="15" applyBorder="1" applyAlignment="1">
      <alignment horizontal="center" vertical="center"/>
    </xf>
    <xf numFmtId="0" fontId="73" fillId="0" borderId="17" xfId="15" applyBorder="1" applyAlignment="1">
      <alignment horizontal="center" vertical="center"/>
    </xf>
    <xf numFmtId="0" fontId="73" fillId="0" borderId="21" xfId="15" applyBorder="1" applyAlignment="1">
      <alignment horizontal="center" vertical="center"/>
    </xf>
    <xf numFmtId="0" fontId="73" fillId="0" borderId="22" xfId="15" applyBorder="1" applyAlignment="1">
      <alignment horizontal="center" vertical="center"/>
    </xf>
    <xf numFmtId="0" fontId="73" fillId="0" borderId="18" xfId="15" applyBorder="1" applyAlignment="1">
      <alignment horizontal="center" vertical="center"/>
    </xf>
    <xf numFmtId="0" fontId="73" fillId="0" borderId="23" xfId="15" applyBorder="1" applyAlignment="1">
      <alignment horizontal="center" vertical="center"/>
    </xf>
    <xf numFmtId="0" fontId="73" fillId="0" borderId="11" xfId="15" applyBorder="1" applyAlignment="1">
      <alignment horizontal="center"/>
    </xf>
    <xf numFmtId="0" fontId="73" fillId="0" borderId="13" xfId="15" applyBorder="1" applyAlignment="1">
      <alignment horizontal="center"/>
    </xf>
    <xf numFmtId="0" fontId="73" fillId="0" borderId="8" xfId="15" applyBorder="1" applyAlignment="1">
      <alignment horizontal="center"/>
    </xf>
    <xf numFmtId="0" fontId="73" fillId="0" borderId="11" xfId="15" applyBorder="1" applyAlignment="1" applyProtection="1">
      <alignment horizontal="center"/>
      <protection locked="0"/>
    </xf>
    <xf numFmtId="0" fontId="73" fillId="0" borderId="8" xfId="15" applyBorder="1" applyAlignment="1" applyProtection="1">
      <alignment horizontal="center"/>
      <protection locked="0"/>
    </xf>
    <xf numFmtId="0" fontId="73" fillId="0" borderId="16" xfId="15" applyBorder="1" applyAlignment="1" applyProtection="1">
      <alignment vertical="top"/>
      <protection locked="0"/>
    </xf>
    <xf numFmtId="0" fontId="73" fillId="0" borderId="17" xfId="15" applyBorder="1" applyAlignment="1" applyProtection="1">
      <alignment vertical="top"/>
      <protection locked="0"/>
    </xf>
    <xf numFmtId="0" fontId="73" fillId="0" borderId="18" xfId="15" applyBorder="1" applyAlignment="1" applyProtection="1">
      <alignment vertical="top"/>
      <protection locked="0"/>
    </xf>
    <xf numFmtId="0" fontId="73" fillId="0" borderId="19" xfId="15" applyBorder="1" applyAlignment="1" applyProtection="1">
      <alignment vertical="top"/>
      <protection locked="0"/>
    </xf>
    <xf numFmtId="0" fontId="73" fillId="0" borderId="0" xfId="15" applyAlignment="1" applyProtection="1">
      <alignment vertical="top"/>
      <protection locked="0"/>
    </xf>
    <xf numFmtId="0" fontId="73" fillId="0" borderId="20" xfId="15" applyBorder="1" applyAlignment="1" applyProtection="1">
      <alignment vertical="top"/>
      <protection locked="0"/>
    </xf>
    <xf numFmtId="0" fontId="73" fillId="0" borderId="21" xfId="15" applyBorder="1" applyAlignment="1" applyProtection="1">
      <alignment vertical="top"/>
      <protection locked="0"/>
    </xf>
    <xf numFmtId="0" fontId="73" fillId="0" borderId="22" xfId="15" applyBorder="1" applyAlignment="1" applyProtection="1">
      <alignment vertical="top"/>
      <protection locked="0"/>
    </xf>
    <xf numFmtId="0" fontId="73" fillId="0" borderId="23" xfId="15" applyBorder="1" applyAlignment="1" applyProtection="1">
      <alignment vertical="top"/>
      <protection locked="0"/>
    </xf>
    <xf numFmtId="0" fontId="73" fillId="0" borderId="12" xfId="15" applyBorder="1" applyAlignment="1">
      <alignment horizontal="center" vertical="center" wrapText="1"/>
    </xf>
    <xf numFmtId="0" fontId="73" fillId="0" borderId="10" xfId="15" applyBorder="1" applyAlignment="1">
      <alignment horizontal="center" vertical="center" wrapText="1"/>
    </xf>
    <xf numFmtId="0" fontId="73" fillId="0" borderId="9" xfId="15" applyBorder="1" applyAlignment="1">
      <alignment horizontal="center" vertical="center" wrapText="1"/>
    </xf>
    <xf numFmtId="0" fontId="73" fillId="0" borderId="16" xfId="15" applyBorder="1" applyAlignment="1" applyProtection="1">
      <alignment horizontal="center"/>
      <protection locked="0"/>
    </xf>
    <xf numFmtId="0" fontId="73" fillId="0" borderId="18" xfId="15" applyBorder="1" applyAlignment="1" applyProtection="1">
      <alignment horizontal="center"/>
      <protection locked="0"/>
    </xf>
    <xf numFmtId="0" fontId="73" fillId="0" borderId="19" xfId="15" applyBorder="1" applyAlignment="1" applyProtection="1">
      <alignment horizontal="center"/>
      <protection locked="0"/>
    </xf>
    <xf numFmtId="0" fontId="73" fillId="0" borderId="20" xfId="15" applyBorder="1" applyAlignment="1" applyProtection="1">
      <alignment horizontal="center"/>
      <protection locked="0"/>
    </xf>
    <xf numFmtId="0" fontId="73" fillId="0" borderId="21" xfId="15" applyBorder="1" applyAlignment="1" applyProtection="1">
      <alignment horizontal="center"/>
      <protection locked="0"/>
    </xf>
    <xf numFmtId="0" fontId="73" fillId="0" borderId="23" xfId="15" applyBorder="1" applyAlignment="1" applyProtection="1">
      <alignment horizontal="center"/>
      <protection locked="0"/>
    </xf>
    <xf numFmtId="0" fontId="60" fillId="0" borderId="16" xfId="15" applyFont="1" applyBorder="1" applyAlignment="1" applyProtection="1">
      <alignment horizontal="center"/>
      <protection locked="0"/>
    </xf>
    <xf numFmtId="0" fontId="60" fillId="0" borderId="18" xfId="15" applyFont="1" applyBorder="1" applyAlignment="1" applyProtection="1">
      <alignment horizontal="center"/>
      <protection locked="0"/>
    </xf>
    <xf numFmtId="0" fontId="60" fillId="0" borderId="19" xfId="15" applyFont="1" applyBorder="1" applyAlignment="1" applyProtection="1">
      <alignment horizontal="center"/>
      <protection locked="0"/>
    </xf>
    <xf numFmtId="0" fontId="60" fillId="0" borderId="20" xfId="15" applyFont="1" applyBorder="1" applyAlignment="1" applyProtection="1">
      <alignment horizontal="center"/>
      <protection locked="0"/>
    </xf>
    <xf numFmtId="0" fontId="60" fillId="0" borderId="21" xfId="15" applyFont="1" applyBorder="1" applyAlignment="1" applyProtection="1">
      <alignment horizontal="center"/>
      <protection locked="0"/>
    </xf>
    <xf numFmtId="0" fontId="60" fillId="0" borderId="23" xfId="15" applyFont="1" applyBorder="1" applyAlignment="1" applyProtection="1">
      <alignment horizontal="center"/>
      <protection locked="0"/>
    </xf>
    <xf numFmtId="0" fontId="78" fillId="0" borderId="12" xfId="15" applyFont="1" applyBorder="1" applyAlignment="1" applyProtection="1">
      <alignment horizontal="center"/>
      <protection locked="0"/>
    </xf>
    <xf numFmtId="0" fontId="78" fillId="0" borderId="9" xfId="15" applyFont="1" applyBorder="1" applyAlignment="1" applyProtection="1">
      <alignment horizontal="center"/>
      <protection locked="0"/>
    </xf>
    <xf numFmtId="0" fontId="73" fillId="0" borderId="19" xfId="15" applyBorder="1" applyAlignment="1">
      <alignment horizontal="right"/>
    </xf>
    <xf numFmtId="0" fontId="73" fillId="0" borderId="0" xfId="15" applyAlignment="1">
      <alignment horizontal="right"/>
    </xf>
    <xf numFmtId="0" fontId="20" fillId="0" borderId="24" xfId="15" applyFont="1" applyBorder="1" applyAlignment="1">
      <alignment horizontal="center"/>
    </xf>
    <xf numFmtId="0" fontId="20" fillId="0" borderId="73" xfId="15" applyFont="1" applyBorder="1" applyAlignment="1">
      <alignment horizontal="center"/>
    </xf>
    <xf numFmtId="0" fontId="4" fillId="0" borderId="36" xfId="15" applyFont="1" applyBorder="1" applyAlignment="1">
      <alignment horizontal="center"/>
    </xf>
    <xf numFmtId="0" fontId="4" fillId="0" borderId="37" xfId="15" applyFont="1" applyBorder="1" applyAlignment="1">
      <alignment horizontal="center"/>
    </xf>
    <xf numFmtId="0" fontId="4" fillId="0" borderId="38" xfId="15" applyFont="1" applyBorder="1" applyAlignment="1">
      <alignment horizontal="center"/>
    </xf>
    <xf numFmtId="0" fontId="73" fillId="7" borderId="24" xfId="15" applyFill="1" applyBorder="1" applyAlignment="1" applyProtection="1">
      <alignment horizontal="center"/>
      <protection locked="0"/>
    </xf>
    <xf numFmtId="0" fontId="73" fillId="7" borderId="73" xfId="15" applyFill="1" applyBorder="1" applyAlignment="1" applyProtection="1">
      <alignment horizontal="center"/>
      <protection locked="0"/>
    </xf>
    <xf numFmtId="0" fontId="5" fillId="7" borderId="16" xfId="15" applyFont="1" applyFill="1" applyBorder="1" applyAlignment="1" applyProtection="1">
      <alignment horizontal="center" vertical="center" wrapText="1"/>
      <protection locked="0"/>
    </xf>
    <xf numFmtId="0" fontId="5" fillId="7" borderId="18" xfId="15" applyFont="1" applyFill="1" applyBorder="1" applyAlignment="1" applyProtection="1">
      <alignment horizontal="center" vertical="center" wrapText="1"/>
      <protection locked="0"/>
    </xf>
    <xf numFmtId="0" fontId="5" fillId="7" borderId="19" xfId="15" applyFont="1" applyFill="1" applyBorder="1" applyAlignment="1" applyProtection="1">
      <alignment horizontal="center" vertical="center" wrapText="1"/>
      <protection locked="0"/>
    </xf>
    <xf numFmtId="0" fontId="5" fillId="7" borderId="20" xfId="15" applyFont="1" applyFill="1" applyBorder="1" applyAlignment="1" applyProtection="1">
      <alignment horizontal="center" vertical="center" wrapText="1"/>
      <protection locked="0"/>
    </xf>
    <xf numFmtId="0" fontId="5" fillId="0" borderId="0" xfId="15" applyFont="1" applyAlignment="1">
      <alignment horizontal="center"/>
    </xf>
    <xf numFmtId="0" fontId="5" fillId="0" borderId="20" xfId="15" applyFont="1" applyBorder="1" applyAlignment="1">
      <alignment horizontal="center"/>
    </xf>
    <xf numFmtId="0" fontId="74" fillId="0" borderId="17" xfId="15" applyFont="1" applyBorder="1" applyAlignment="1">
      <alignment horizontal="center" vertical="top"/>
    </xf>
    <xf numFmtId="0" fontId="74" fillId="0" borderId="18" xfId="15" applyFont="1" applyBorder="1" applyAlignment="1">
      <alignment horizontal="center" vertical="top"/>
    </xf>
    <xf numFmtId="0" fontId="5" fillId="0" borderId="21" xfId="15" applyFont="1" applyBorder="1" applyAlignment="1">
      <alignment horizontal="center"/>
    </xf>
    <xf numFmtId="0" fontId="5" fillId="0" borderId="23" xfId="15" applyFont="1" applyBorder="1" applyAlignment="1">
      <alignment horizontal="center"/>
    </xf>
    <xf numFmtId="0" fontId="73" fillId="0" borderId="16" xfId="15" applyBorder="1" applyAlignment="1">
      <alignment horizontal="center"/>
    </xf>
    <xf numFmtId="0" fontId="73" fillId="0" borderId="18" xfId="15" applyBorder="1" applyAlignment="1">
      <alignment horizontal="center"/>
    </xf>
    <xf numFmtId="0" fontId="46" fillId="0" borderId="0" xfId="15" applyFont="1" applyAlignment="1">
      <alignment horizontal="center"/>
    </xf>
    <xf numFmtId="0" fontId="42" fillId="7" borderId="24" xfId="15" applyFont="1" applyFill="1" applyBorder="1" applyAlignment="1" applyProtection="1">
      <alignment horizontal="center"/>
      <protection locked="0"/>
    </xf>
    <xf numFmtId="0" fontId="22" fillId="7" borderId="24" xfId="15" applyFont="1" applyFill="1" applyBorder="1" applyAlignment="1" applyProtection="1">
      <alignment horizontal="center"/>
      <protection locked="0"/>
    </xf>
    <xf numFmtId="0" fontId="46" fillId="0" borderId="0" xfId="15" applyFont="1" applyAlignment="1">
      <alignment horizontal="left"/>
    </xf>
    <xf numFmtId="14" fontId="22" fillId="7" borderId="24" xfId="15" applyNumberFormat="1" applyFont="1" applyFill="1" applyBorder="1" applyAlignment="1" applyProtection="1">
      <alignment horizontal="center"/>
      <protection locked="0"/>
    </xf>
    <xf numFmtId="0" fontId="3" fillId="0" borderId="11" xfId="9" applyFont="1" applyBorder="1" applyAlignment="1">
      <alignment horizontal="center"/>
    </xf>
    <xf numFmtId="0" fontId="16" fillId="0" borderId="8" xfId="9" applyBorder="1" applyAlignment="1">
      <alignment horizontal="center"/>
    </xf>
    <xf numFmtId="0" fontId="17" fillId="0" borderId="0" xfId="9" applyFont="1" applyAlignment="1">
      <alignment horizontal="center"/>
    </xf>
    <xf numFmtId="0" fontId="16" fillId="0" borderId="11" xfId="9" applyBorder="1" applyAlignment="1">
      <alignment horizontal="center"/>
    </xf>
    <xf numFmtId="0" fontId="16" fillId="0" borderId="13" xfId="9" applyBorder="1" applyAlignment="1">
      <alignment horizontal="center"/>
    </xf>
    <xf numFmtId="0" fontId="42" fillId="0" borderId="61" xfId="9" applyFont="1" applyBorder="1" applyAlignment="1">
      <alignment horizontal="center"/>
    </xf>
    <xf numFmtId="0" fontId="42" fillId="0" borderId="62" xfId="9" applyFont="1" applyBorder="1" applyAlignment="1">
      <alignment horizontal="center"/>
    </xf>
    <xf numFmtId="0" fontId="42" fillId="0" borderId="63" xfId="9" applyFont="1" applyBorder="1" applyAlignment="1">
      <alignment horizontal="center"/>
    </xf>
    <xf numFmtId="0" fontId="31" fillId="0" borderId="0" xfId="9" applyFont="1" applyAlignment="1">
      <alignment horizontal="center" vertical="center" wrapText="1"/>
    </xf>
    <xf numFmtId="0" fontId="27" fillId="0" borderId="0" xfId="9" applyFont="1" applyAlignment="1">
      <alignment horizontal="center" vertical="center" wrapText="1"/>
    </xf>
    <xf numFmtId="9" fontId="63" fillId="0" borderId="0" xfId="12" applyFont="1" applyAlignment="1" applyProtection="1">
      <alignment horizontal="center"/>
    </xf>
    <xf numFmtId="0" fontId="67" fillId="24" borderId="16" xfId="0" applyFont="1" applyFill="1" applyBorder="1" applyAlignment="1">
      <alignment horizontal="left" vertical="center"/>
    </xf>
    <xf numFmtId="0" fontId="67" fillId="24" borderId="17" xfId="0" applyFont="1" applyFill="1" applyBorder="1" applyAlignment="1">
      <alignment horizontal="left" vertical="center"/>
    </xf>
    <xf numFmtId="0" fontId="67" fillId="24" borderId="18" xfId="0" applyFont="1" applyFill="1" applyBorder="1" applyAlignment="1">
      <alignment horizontal="left" vertical="center"/>
    </xf>
    <xf numFmtId="0" fontId="70" fillId="24" borderId="16" xfId="0" applyFont="1" applyFill="1" applyBorder="1" applyAlignment="1">
      <alignment horizontal="left" vertical="center"/>
    </xf>
    <xf numFmtId="0" fontId="70" fillId="24" borderId="17" xfId="0" applyFont="1" applyFill="1" applyBorder="1" applyAlignment="1">
      <alignment horizontal="left" vertical="center"/>
    </xf>
    <xf numFmtId="0" fontId="70" fillId="24" borderId="18" xfId="0" applyFont="1" applyFill="1" applyBorder="1" applyAlignment="1">
      <alignment horizontal="left" vertical="center"/>
    </xf>
    <xf numFmtId="0" fontId="70" fillId="24" borderId="21" xfId="0" applyFont="1" applyFill="1" applyBorder="1" applyAlignment="1">
      <alignment horizontal="left" vertical="center"/>
    </xf>
    <xf numFmtId="0" fontId="70" fillId="24" borderId="22" xfId="0" applyFont="1" applyFill="1" applyBorder="1" applyAlignment="1">
      <alignment horizontal="left" vertical="center"/>
    </xf>
    <xf numFmtId="0" fontId="70" fillId="24" borderId="23" xfId="0" applyFont="1" applyFill="1" applyBorder="1" applyAlignment="1">
      <alignment horizontal="left" vertical="center"/>
    </xf>
    <xf numFmtId="0" fontId="71" fillId="3" borderId="0" xfId="0" applyFont="1" applyFill="1" applyAlignment="1">
      <alignment horizontal="left" vertical="center" wrapText="1"/>
    </xf>
  </cellXfs>
  <cellStyles count="23">
    <cellStyle name="Comma" xfId="17" builtinId="3"/>
    <cellStyle name="Comma 2" xfId="3" xr:uid="{58241FF4-2E95-4668-BB20-7DA011D237AF}"/>
    <cellStyle name="Comma 3" xfId="20" xr:uid="{DD539A21-0550-4EC1-BBCD-51387F65AE9A}"/>
    <cellStyle name="Currency 2" xfId="5" xr:uid="{CAC96856-8871-4EC4-BE44-6C0C37A46758}"/>
    <cellStyle name="Good 2" xfId="6" xr:uid="{191418CF-664C-4F3F-AF14-81CA6440876E}"/>
    <cellStyle name="Hyperlink 2" xfId="8" xr:uid="{FE98F5D8-F75B-4BC6-BE47-AC55D4023DA6}"/>
    <cellStyle name="Normal" xfId="0" builtinId="0"/>
    <cellStyle name="Normal 2" xfId="1" xr:uid="{6F3A9D57-D084-4B0F-A23D-A2D2F23C6687}"/>
    <cellStyle name="Normal 2 2" xfId="2" xr:uid="{8F0BC5A5-4FCF-4186-8E1F-7074EBD88B8A}"/>
    <cellStyle name="Normal 3" xfId="4" xr:uid="{45A74DD6-2ABF-4D60-8623-AE860DAA852B}"/>
    <cellStyle name="Normal 3 2" xfId="7" xr:uid="{094DA61B-72A9-433D-84CA-07C8E05E8917}"/>
    <cellStyle name="Normal 3 3" xfId="14" xr:uid="{3DD1D069-1CA0-4343-8E13-984B899BB6C2}"/>
    <cellStyle name="Normal 4" xfId="9" xr:uid="{C8BA0A67-164D-412E-9C1F-A9136AB8DAA4}"/>
    <cellStyle name="Normal 4 2" xfId="13" xr:uid="{1CE6D11F-1FB7-4220-A1CE-6338384A3CBD}"/>
    <cellStyle name="Normal 4 3" xfId="19" xr:uid="{B7197024-030B-4506-894F-99D87FC61880}"/>
    <cellStyle name="Normal 5" xfId="15" xr:uid="{F793583B-C086-41D8-8357-4100DD129862}"/>
    <cellStyle name="Percent" xfId="18" builtinId="5"/>
    <cellStyle name="Percent 2" xfId="12" xr:uid="{BAE50890-8A1E-4AD9-A931-AB0138509C7D}"/>
    <cellStyle name="Percent 2 2" xfId="21" xr:uid="{565E040F-B4BF-4CA8-BB88-A7575455DC85}"/>
    <cellStyle name="Percent 2 2 2" xfId="22" xr:uid="{FA29BC9B-97DB-4DA3-B2A2-4FA89D571E49}"/>
    <cellStyle name="Percent 3" xfId="16" xr:uid="{DA57F853-0A79-4865-8BE1-A792378EA061}"/>
    <cellStyle name="標準_2004_03_02_UH Capacity Sheets" xfId="10" xr:uid="{F3FD29D7-0A29-4272-9044-123D34AEB259}"/>
    <cellStyle name="標準_2004_03_08_UH Capacity Sheet" xfId="11" xr:uid="{3A32A5DC-4989-446A-9C99-0ED1146E6521}"/>
  </cellStyles>
  <dxfs count="111">
    <dxf>
      <font>
        <condense val="0"/>
        <extend val="0"/>
        <color auto="1"/>
      </font>
    </dxf>
    <dxf>
      <font>
        <b/>
        <i val="0"/>
        <color rgb="FFFF0000"/>
      </font>
    </dxf>
    <dxf>
      <font>
        <b/>
        <i val="0"/>
        <color rgb="FFFF0000"/>
      </font>
    </dxf>
    <dxf>
      <font>
        <b/>
        <i val="0"/>
        <color rgb="FFFF0000"/>
      </font>
    </dxf>
    <dxf>
      <font>
        <b/>
        <i val="0"/>
        <condense val="0"/>
        <extend val="0"/>
        <color indexed="10"/>
      </font>
    </dxf>
    <dxf>
      <font>
        <b/>
        <i val="0"/>
        <condense val="0"/>
        <extend val="0"/>
        <color indexed="52"/>
      </font>
    </dxf>
    <dxf>
      <font>
        <b/>
        <i val="0"/>
        <condense val="0"/>
        <extend val="0"/>
        <color indexed="11"/>
      </font>
    </dxf>
    <dxf>
      <font>
        <b/>
        <i val="0"/>
        <condense val="0"/>
        <extend val="0"/>
        <color indexed="11"/>
      </font>
    </dxf>
    <dxf>
      <font>
        <b/>
        <i val="0"/>
        <condense val="0"/>
        <extend val="0"/>
        <color indexed="10"/>
      </font>
    </dxf>
    <dxf>
      <font>
        <b/>
        <i val="0"/>
        <condense val="0"/>
        <extend val="0"/>
        <color indexed="52"/>
      </font>
    </dxf>
    <dxf>
      <font>
        <b/>
        <i val="0"/>
        <condense val="0"/>
        <extend val="0"/>
        <color indexed="10"/>
      </font>
    </dxf>
    <dxf>
      <font>
        <b/>
        <i val="0"/>
        <condense val="0"/>
        <extend val="0"/>
        <color indexed="52"/>
      </font>
    </dxf>
    <dxf>
      <font>
        <b/>
        <i val="0"/>
        <condense val="0"/>
        <extend val="0"/>
        <color indexed="11"/>
      </font>
    </dxf>
    <dxf>
      <font>
        <b/>
        <i val="0"/>
        <condense val="0"/>
        <extend val="0"/>
        <color indexed="11"/>
      </font>
    </dxf>
    <dxf>
      <font>
        <b/>
        <i val="0"/>
        <condense val="0"/>
        <extend val="0"/>
        <color indexed="10"/>
      </font>
    </dxf>
    <dxf>
      <font>
        <b/>
        <i val="0"/>
        <condense val="0"/>
        <extend val="0"/>
        <color indexed="52"/>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5" tint="0.39994506668294322"/>
        </patternFill>
      </fill>
    </dxf>
    <dxf>
      <fill>
        <patternFill patternType="none">
          <bgColor auto="1"/>
        </patternFill>
      </fill>
    </dxf>
    <dxf>
      <font>
        <b/>
        <i val="0"/>
        <color rgb="FFFF0000"/>
      </font>
    </dxf>
    <dxf>
      <font>
        <b/>
        <i val="0"/>
        <color rgb="FFFF0000"/>
      </font>
      <fill>
        <patternFill>
          <bgColor theme="5" tint="0.39994506668294322"/>
        </patternFill>
      </fill>
    </dxf>
    <dxf>
      <fill>
        <patternFill>
          <bgColor theme="5" tint="0.39994506668294322"/>
        </patternFill>
      </fill>
    </dxf>
    <dxf>
      <fill>
        <patternFill>
          <bgColor theme="5" tint="0.3999450666829432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5" tint="0.39994506668294322"/>
        </patternFill>
      </fill>
    </dxf>
    <dxf>
      <fill>
        <patternFill patternType="none">
          <bgColor auto="1"/>
        </patternFill>
      </fill>
    </dxf>
    <dxf>
      <font>
        <b/>
        <i val="0"/>
        <color rgb="FFFF0000"/>
      </font>
    </dxf>
    <dxf>
      <font>
        <b/>
        <i val="0"/>
        <color rgb="FFFF0000"/>
      </font>
      <fill>
        <patternFill>
          <bgColor theme="5" tint="0.39994506668294322"/>
        </patternFill>
      </fill>
    </dxf>
    <dxf>
      <fill>
        <patternFill>
          <bgColor theme="5" tint="0.39994506668294322"/>
        </patternFill>
      </fill>
    </dxf>
    <dxf>
      <fill>
        <patternFill>
          <bgColor theme="5" tint="0.39994506668294322"/>
        </patternFill>
      </fill>
    </dxf>
    <dxf>
      <font>
        <b/>
        <i val="0"/>
        <color rgb="FFFF0000"/>
      </font>
    </dxf>
    <dxf>
      <font>
        <b/>
        <i val="0"/>
        <color rgb="FFFF0000"/>
      </font>
    </dxf>
    <dxf>
      <font>
        <condense val="0"/>
        <extend val="0"/>
        <color rgb="FF9C0006"/>
      </font>
      <fill>
        <patternFill>
          <bgColor rgb="FFFFC7CE"/>
        </patternFill>
      </fill>
    </dxf>
    <dxf>
      <font>
        <b/>
        <i val="0"/>
        <color theme="9" tint="0.39994506668294322"/>
      </font>
    </dxf>
    <dxf>
      <font>
        <b/>
        <i val="0"/>
        <color rgb="FFFF0000"/>
      </font>
    </dxf>
    <dxf>
      <fill>
        <patternFill>
          <bgColor theme="1"/>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b/>
        <i val="0"/>
        <color theme="9" tint="0.39994506668294322"/>
      </font>
    </dxf>
    <dxf>
      <font>
        <b/>
        <i val="0"/>
        <color rgb="FFFF0000"/>
      </font>
    </dxf>
    <dxf>
      <fill>
        <patternFill>
          <bgColor theme="1"/>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b/>
        <i val="0"/>
        <color theme="9" tint="0.39994506668294322"/>
      </font>
    </dxf>
    <dxf>
      <font>
        <b/>
        <i val="0"/>
        <color rgb="FFFF0000"/>
      </font>
    </dxf>
    <dxf>
      <fill>
        <patternFill>
          <bgColor theme="1"/>
        </patternFill>
      </fill>
    </dxf>
    <dxf>
      <font>
        <condense val="0"/>
        <extend val="0"/>
        <color rgb="FF9C0006"/>
      </font>
      <fill>
        <patternFill>
          <bgColor rgb="FFFFC7CE"/>
        </patternFill>
      </fill>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'Allocation (Blank)'!$B$41</c:f>
              <c:strCache>
                <c:ptCount val="1"/>
                <c:pt idx="0">
                  <c:v>Daily Pcs. Req'd</c:v>
                </c:pt>
              </c:strCache>
            </c:strRef>
          </c:tx>
          <c:spPr>
            <a:solidFill>
              <a:schemeClr val="accent2">
                <a:lumMod val="75000"/>
              </a:schemeClr>
            </a:solidFill>
            <a:ln>
              <a:solidFill>
                <a:schemeClr val="accent2">
                  <a:lumMod val="75000"/>
                </a:schemeClr>
              </a:solidFill>
            </a:ln>
          </c:spPr>
          <c:invertIfNegative val="0"/>
          <c:cat>
            <c:numRef>
              <c:f>'Allocation (Blank)'!$D$40:$O$40</c:f>
              <c:numCache>
                <c:formatCode>#,##0</c:formatCode>
                <c:ptCount val="12"/>
              </c:numCache>
            </c:numRef>
          </c:cat>
          <c:val>
            <c:numRef>
              <c:f>'Allocation (Blank)'!$D$41:$O$41</c:f>
              <c:numCache>
                <c:formatCode>#,##0</c:formatCode>
                <c:ptCount val="12"/>
              </c:numCache>
            </c:numRef>
          </c:val>
          <c:extLst>
            <c:ext xmlns:c16="http://schemas.microsoft.com/office/drawing/2014/chart" uri="{C3380CC4-5D6E-409C-BE32-E72D297353CC}">
              <c16:uniqueId val="{00000000-BE38-4BE8-B992-1CD9321D0555}"/>
            </c:ext>
          </c:extLst>
        </c:ser>
        <c:ser>
          <c:idx val="1"/>
          <c:order val="1"/>
          <c:tx>
            <c:strRef>
              <c:f>'Allocation (Blank)'!$C$51</c:f>
              <c:strCache>
                <c:ptCount val="1"/>
                <c:pt idx="0">
                  <c:v>Daily Gd. Pcs.</c:v>
                </c:pt>
              </c:strCache>
            </c:strRef>
          </c:tx>
          <c:spPr>
            <a:solidFill>
              <a:schemeClr val="tx2">
                <a:lumMod val="60000"/>
                <a:lumOff val="40000"/>
              </a:schemeClr>
            </a:solidFill>
            <a:ln>
              <a:solidFill>
                <a:schemeClr val="tx2">
                  <a:lumMod val="75000"/>
                </a:schemeClr>
              </a:solidFill>
            </a:ln>
          </c:spPr>
          <c:invertIfNegative val="0"/>
          <c:cat>
            <c:numRef>
              <c:f>'Allocation (Blank)'!$D$40:$O$40</c:f>
              <c:numCache>
                <c:formatCode>#,##0</c:formatCode>
                <c:ptCount val="12"/>
              </c:numCache>
            </c:numRef>
          </c:cat>
          <c:val>
            <c:numRef>
              <c:f>'Allocation (Blank)'!$D$51:$O$51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E38-4BE8-B992-1CD9321D0555}"/>
            </c:ext>
          </c:extLst>
        </c:ser>
        <c:dLbls>
          <c:showLegendKey val="0"/>
          <c:showVal val="0"/>
          <c:showCatName val="0"/>
          <c:showSerName val="0"/>
          <c:showPercent val="0"/>
          <c:showBubbleSize val="0"/>
        </c:dLbls>
        <c:gapWidth val="150"/>
        <c:shape val="box"/>
        <c:axId val="147419904"/>
        <c:axId val="147421440"/>
        <c:axId val="0"/>
      </c:bar3DChart>
      <c:catAx>
        <c:axId val="147419904"/>
        <c:scaling>
          <c:orientation val="minMax"/>
        </c:scaling>
        <c:delete val="0"/>
        <c:axPos val="b"/>
        <c:numFmt formatCode="#,##0" sourceLinked="1"/>
        <c:majorTickMark val="out"/>
        <c:minorTickMark val="none"/>
        <c:tickLblPos val="nextTo"/>
        <c:crossAx val="147421440"/>
        <c:crosses val="autoZero"/>
        <c:auto val="1"/>
        <c:lblAlgn val="ctr"/>
        <c:lblOffset val="100"/>
        <c:noMultiLvlLbl val="0"/>
      </c:catAx>
      <c:valAx>
        <c:axId val="147421440"/>
        <c:scaling>
          <c:orientation val="minMax"/>
        </c:scaling>
        <c:delete val="0"/>
        <c:axPos val="l"/>
        <c:majorGridlines/>
        <c:numFmt formatCode="#,##0" sourceLinked="1"/>
        <c:majorTickMark val="out"/>
        <c:minorTickMark val="none"/>
        <c:tickLblPos val="nextTo"/>
        <c:crossAx val="147419904"/>
        <c:crosses val="autoZero"/>
        <c:crossBetween val="between"/>
      </c:valAx>
    </c:plotArea>
    <c:legend>
      <c:legendPos val="r"/>
      <c:overlay val="0"/>
      <c:txPr>
        <a:bodyPr/>
        <a:lstStyle/>
        <a:p>
          <a:pPr>
            <a:defRPr sz="1600"/>
          </a:pPr>
          <a:endParaRPr lang="en-US"/>
        </a:p>
      </c:txPr>
    </c:legend>
    <c:plotVisOnly val="1"/>
    <c:dispBlanksAs val="gap"/>
    <c:showDLblsOverMax val="0"/>
  </c:chart>
  <c:spPr>
    <a:ln w="38100">
      <a:solidFill>
        <a:sysClr val="windowText" lastClr="000000"/>
      </a:solidFill>
    </a:ln>
  </c:spPr>
  <c:printSettings>
    <c:headerFooter/>
    <c:pageMargins b="0.75000000000000255" l="0.70000000000000062" r="0.70000000000000062" t="0.750000000000002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27737347613389E-2"/>
          <c:y val="9.1746227381578685E-2"/>
          <c:w val="0.9184341625414959"/>
          <c:h val="0.82571604643420815"/>
        </c:manualLayout>
      </c:layout>
      <c:lineChart>
        <c:grouping val="standard"/>
        <c:varyColors val="0"/>
        <c:ser>
          <c:idx val="0"/>
          <c:order val="0"/>
          <c:tx>
            <c:v>Proc. 1</c:v>
          </c:tx>
          <c:spPr>
            <a:ln w="12700">
              <a:solidFill>
                <a:srgbClr val="000080"/>
              </a:solidFill>
              <a:prstDash val="solid"/>
            </a:ln>
          </c:spPr>
          <c:marker>
            <c:symbol val="diamond"/>
            <c:size val="7"/>
            <c:spPr>
              <a:solidFill>
                <a:srgbClr val="FFFFFF"/>
              </a:solidFill>
              <a:ln>
                <a:solidFill>
                  <a:srgbClr val="000080"/>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pt idx="0">
                <c:v>2</c:v>
              </c:pt>
              <c:pt idx="1">
                <c:v>3</c:v>
              </c:pt>
              <c:pt idx="2">
                <c:v>4</c:v>
              </c:pt>
              <c:pt idx="3">
                <c:v>5</c:v>
              </c:pt>
              <c:pt idx="4">
                <c:v>6</c:v>
              </c:pt>
            </c:numLit>
          </c:val>
          <c:smooth val="0"/>
          <c:extLst>
            <c:ext xmlns:c16="http://schemas.microsoft.com/office/drawing/2014/chart" uri="{C3380CC4-5D6E-409C-BE32-E72D297353CC}">
              <c16:uniqueId val="{00000000-B764-448F-88A0-79167FCD5AA0}"/>
            </c:ext>
          </c:extLst>
        </c:ser>
        <c:ser>
          <c:idx val="1"/>
          <c:order val="1"/>
          <c:tx>
            <c:v>Proc. 2</c:v>
          </c:tx>
          <c:spPr>
            <a:ln w="12700">
              <a:solidFill>
                <a:srgbClr val="993366"/>
              </a:solidFill>
              <a:prstDash val="sysDash"/>
            </a:ln>
          </c:spPr>
          <c:marker>
            <c:symbol val="square"/>
            <c:size val="7"/>
            <c:spPr>
              <a:solidFill>
                <a:srgbClr val="FFFFFF"/>
              </a:solidFill>
              <a:ln>
                <a:solidFill>
                  <a:srgbClr val="FF00FF"/>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1-B764-448F-88A0-79167FCD5AA0}"/>
            </c:ext>
          </c:extLst>
        </c:ser>
        <c:ser>
          <c:idx val="2"/>
          <c:order val="2"/>
          <c:tx>
            <c:v>Proc. 3</c:v>
          </c:tx>
          <c:spPr>
            <a:ln w="12700">
              <a:solidFill>
                <a:srgbClr val="000000"/>
              </a:solidFill>
              <a:prstDash val="lgDashDot"/>
            </a:ln>
          </c:spPr>
          <c:marker>
            <c:symbol val="circle"/>
            <c:size val="7"/>
            <c:spPr>
              <a:solidFill>
                <a:srgbClr val="FFFFFF"/>
              </a:solidFill>
              <a:ln>
                <a:solidFill>
                  <a:srgbClr val="660066"/>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2-B764-448F-88A0-79167FCD5AA0}"/>
            </c:ext>
          </c:extLst>
        </c:ser>
        <c:ser>
          <c:idx val="3"/>
          <c:order val="3"/>
          <c:tx>
            <c:v>Proc. 4</c:v>
          </c:tx>
          <c:spPr>
            <a:ln w="12700">
              <a:solidFill>
                <a:srgbClr val="333399"/>
              </a:solidFill>
              <a:prstDash val="lgDashDotDot"/>
            </a:ln>
          </c:spPr>
          <c:marker>
            <c:symbol val="triangle"/>
            <c:size val="7"/>
            <c:spPr>
              <a:solidFill>
                <a:srgbClr val="FFFFFF"/>
              </a:solidFill>
              <a:ln>
                <a:solidFill>
                  <a:srgbClr val="333399"/>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3-B764-448F-88A0-79167FCD5AA0}"/>
            </c:ext>
          </c:extLst>
        </c:ser>
        <c:dLbls>
          <c:showLegendKey val="0"/>
          <c:showVal val="0"/>
          <c:showCatName val="0"/>
          <c:showSerName val="0"/>
          <c:showPercent val="0"/>
          <c:showBubbleSize val="0"/>
        </c:dLbls>
        <c:marker val="1"/>
        <c:smooth val="0"/>
        <c:axId val="1111471743"/>
        <c:axId val="1"/>
      </c:lineChart>
      <c:catAx>
        <c:axId val="1111471743"/>
        <c:scaling>
          <c:orientation val="minMax"/>
        </c:scaling>
        <c:delete val="1"/>
        <c:axPos val="b"/>
        <c:majorGridlines>
          <c:spPr>
            <a:ln w="3175">
              <a:solidFill>
                <a:srgbClr val="000000"/>
              </a:solidFill>
              <a:prstDash val="solid"/>
            </a:ln>
          </c:spPr>
        </c:majorGridlines>
        <c:numFmt formatCode="General" sourceLinked="1"/>
        <c:majorTickMark val="out"/>
        <c:minorTickMark val="none"/>
        <c:tickLblPos val="nextTo"/>
        <c:crossAx val="1"/>
        <c:crossesAt val="0"/>
        <c:auto val="0"/>
        <c:lblAlgn val="ctr"/>
        <c:lblOffset val="100"/>
        <c:noMultiLvlLbl val="0"/>
      </c:catAx>
      <c:valAx>
        <c:axId val="1"/>
        <c:scaling>
          <c:orientation val="minMax"/>
          <c:max val="10"/>
        </c:scaling>
        <c:delete val="1"/>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600" b="0" i="0" u="none" strike="noStrike" baseline="0">
                    <a:solidFill>
                      <a:srgbClr val="000000"/>
                    </a:solidFill>
                    <a:latin typeface="Arial"/>
                    <a:ea typeface="Arial"/>
                    <a:cs typeface="Arial"/>
                  </a:defRPr>
                </a:pPr>
                <a:r>
                  <a:rPr lang="en-US"/>
                  <a:t>Set Scale &amp; Target</a:t>
                </a:r>
              </a:p>
            </c:rich>
          </c:tx>
          <c:layout>
            <c:manualLayout>
              <c:xMode val="edge"/>
              <c:yMode val="edge"/>
              <c:x val="1.3283138714443124E-2"/>
              <c:y val="0.26606405940657818"/>
            </c:manualLayout>
          </c:layout>
          <c:overlay val="0"/>
          <c:spPr>
            <a:noFill/>
            <a:ln w="25400">
              <a:noFill/>
            </a:ln>
          </c:spPr>
        </c:title>
        <c:numFmt formatCode="General" sourceLinked="1"/>
        <c:majorTickMark val="out"/>
        <c:minorTickMark val="none"/>
        <c:tickLblPos val="nextTo"/>
        <c:crossAx val="1111471743"/>
        <c:crosses val="autoZero"/>
        <c:crossBetween val="between"/>
        <c:majorUnit val="1"/>
        <c:minorUnit val="1"/>
      </c:valAx>
      <c:spPr>
        <a:no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'Allocation (Ops)'!$C$41</c:f>
              <c:strCache>
                <c:ptCount val="1"/>
                <c:pt idx="0">
                  <c:v>Daily pcs. Required</c:v>
                </c:pt>
              </c:strCache>
            </c:strRef>
          </c:tx>
          <c:invertIfNegative val="0"/>
          <c:cat>
            <c:strRef>
              <c:f>'Allocation (Ops)'!$D$40:$O$40</c:f>
              <c:strCache>
                <c:ptCount val="2"/>
                <c:pt idx="0">
                  <c:v>12345-ABC-A000</c:v>
                </c:pt>
                <c:pt idx="1">
                  <c:v>12987-DCE-A000</c:v>
                </c:pt>
              </c:strCache>
            </c:strRef>
          </c:cat>
          <c:val>
            <c:numRef>
              <c:f>'Allocation (Ops)'!$D$41:$O$41</c:f>
              <c:numCache>
                <c:formatCode>#,##0</c:formatCode>
                <c:ptCount val="12"/>
                <c:pt idx="0">
                  <c:v>1200</c:v>
                </c:pt>
                <c:pt idx="1">
                  <c:v>1400</c:v>
                </c:pt>
              </c:numCache>
            </c:numRef>
          </c:val>
          <c:extLst>
            <c:ext xmlns:c16="http://schemas.microsoft.com/office/drawing/2014/chart" uri="{C3380CC4-5D6E-409C-BE32-E72D297353CC}">
              <c16:uniqueId val="{00000000-A4DF-4761-B999-DD7F951101AA}"/>
            </c:ext>
          </c:extLst>
        </c:ser>
        <c:ser>
          <c:idx val="1"/>
          <c:order val="1"/>
          <c:tx>
            <c:strRef>
              <c:f>'Allocation (Ops)'!$C$52</c:f>
              <c:strCache>
                <c:ptCount val="1"/>
                <c:pt idx="0">
                  <c:v>Judge</c:v>
                </c:pt>
              </c:strCache>
            </c:strRef>
          </c:tx>
          <c:invertIfNegative val="0"/>
          <c:cat>
            <c:strRef>
              <c:f>'Allocation (Ops)'!$D$40:$O$40</c:f>
              <c:strCache>
                <c:ptCount val="2"/>
                <c:pt idx="0">
                  <c:v>12345-ABC-A000</c:v>
                </c:pt>
                <c:pt idx="1">
                  <c:v>12987-DCE-A000</c:v>
                </c:pt>
              </c:strCache>
            </c:strRef>
          </c:cat>
          <c:val>
            <c:numRef>
              <c:f>'Allocation (Ops)'!$D$52:$O$52</c:f>
              <c:numCache>
                <c:formatCode>#,##0</c:formatCode>
                <c:ptCount val="12"/>
                <c:pt idx="0">
                  <c:v>3</c:v>
                </c:pt>
                <c:pt idx="1">
                  <c:v>5</c:v>
                </c:pt>
              </c:numCache>
            </c:numRef>
          </c:val>
          <c:extLst>
            <c:ext xmlns:c16="http://schemas.microsoft.com/office/drawing/2014/chart" uri="{C3380CC4-5D6E-409C-BE32-E72D297353CC}">
              <c16:uniqueId val="{00000001-A4DF-4761-B999-DD7F951101AA}"/>
            </c:ext>
          </c:extLst>
        </c:ser>
        <c:dLbls>
          <c:showLegendKey val="0"/>
          <c:showVal val="0"/>
          <c:showCatName val="0"/>
          <c:showSerName val="0"/>
          <c:showPercent val="0"/>
          <c:showBubbleSize val="0"/>
        </c:dLbls>
        <c:gapWidth val="150"/>
        <c:shape val="box"/>
        <c:axId val="147772928"/>
        <c:axId val="149888000"/>
        <c:axId val="0"/>
      </c:bar3DChart>
      <c:catAx>
        <c:axId val="147772928"/>
        <c:scaling>
          <c:orientation val="minMax"/>
        </c:scaling>
        <c:delete val="0"/>
        <c:axPos val="b"/>
        <c:numFmt formatCode="General" sourceLinked="0"/>
        <c:majorTickMark val="out"/>
        <c:minorTickMark val="none"/>
        <c:tickLblPos val="nextTo"/>
        <c:crossAx val="149888000"/>
        <c:crosses val="autoZero"/>
        <c:auto val="1"/>
        <c:lblAlgn val="ctr"/>
        <c:lblOffset val="100"/>
        <c:noMultiLvlLbl val="0"/>
      </c:catAx>
      <c:valAx>
        <c:axId val="149888000"/>
        <c:scaling>
          <c:orientation val="minMax"/>
        </c:scaling>
        <c:delete val="0"/>
        <c:axPos val="l"/>
        <c:majorGridlines/>
        <c:numFmt formatCode="#,##0" sourceLinked="1"/>
        <c:majorTickMark val="out"/>
        <c:minorTickMark val="none"/>
        <c:tickLblPos val="nextTo"/>
        <c:crossAx val="147772928"/>
        <c:crosses val="autoZero"/>
        <c:crossBetween val="between"/>
      </c:valAx>
    </c:plotArea>
    <c:legend>
      <c:legendPos val="r"/>
      <c:overlay val="0"/>
      <c:txPr>
        <a:bodyPr/>
        <a:lstStyle/>
        <a:p>
          <a:pPr>
            <a:defRPr sz="1600"/>
          </a:pPr>
          <a:endParaRPr lang="en-US"/>
        </a:p>
      </c:txPr>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00" b="1" i="0" u="none" strike="noStrike" kern="1200" spc="0" baseline="0">
                <a:solidFill>
                  <a:schemeClr val="tx1">
                    <a:lumMod val="65000"/>
                    <a:lumOff val="35000"/>
                  </a:schemeClr>
                </a:solidFill>
                <a:latin typeface="+mn-lt"/>
                <a:ea typeface="+mn-ea"/>
                <a:cs typeface="+mn-cs"/>
              </a:defRPr>
            </a:pPr>
            <a:r>
              <a:rPr lang="en-US" sz="2100" b="1"/>
              <a:t>Total</a:t>
            </a:r>
            <a:r>
              <a:rPr lang="en-US" sz="2100" b="1" baseline="0"/>
              <a:t> Process</a:t>
            </a:r>
            <a:r>
              <a:rPr lang="en-US" sz="2100" b="1"/>
              <a:t> Utilization</a:t>
            </a:r>
          </a:p>
        </c:rich>
      </c:tx>
      <c:overlay val="0"/>
      <c:spPr>
        <a:noFill/>
        <a:ln>
          <a:noFill/>
        </a:ln>
        <a:effectLst/>
      </c:spPr>
      <c:txPr>
        <a:bodyPr rot="0" spcFirstLastPara="1" vertOverflow="ellipsis" vert="horz" wrap="square" anchor="ctr" anchorCtr="1"/>
        <a:lstStyle/>
        <a:p>
          <a:pPr>
            <a:defRPr sz="2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0976267248098247"/>
          <c:y val="0.23777637795275591"/>
          <c:w val="0.16827670162216501"/>
          <c:h val="0.55881322834645686"/>
        </c:manualLayout>
      </c:layout>
      <c:pieChart>
        <c:varyColors val="1"/>
        <c:ser>
          <c:idx val="0"/>
          <c:order val="0"/>
          <c:dPt>
            <c:idx val="0"/>
            <c:bubble3D val="0"/>
            <c:spPr>
              <a:solidFill>
                <a:srgbClr val="00FF00"/>
              </a:solidFill>
              <a:ln w="19050">
                <a:solidFill>
                  <a:srgbClr val="000000"/>
                </a:solidFill>
              </a:ln>
              <a:effectLst/>
            </c:spPr>
            <c:extLst>
              <c:ext xmlns:c16="http://schemas.microsoft.com/office/drawing/2014/chart" uri="{C3380CC4-5D6E-409C-BE32-E72D297353CC}">
                <c16:uniqueId val="{00000001-D056-4887-A5FD-45672966F941}"/>
              </c:ext>
            </c:extLst>
          </c:dPt>
          <c:dPt>
            <c:idx val="1"/>
            <c:bubble3D val="0"/>
            <c:spPr>
              <a:solidFill>
                <a:schemeClr val="tx2">
                  <a:lumMod val="40000"/>
                  <a:lumOff val="60000"/>
                </a:schemeClr>
              </a:solidFill>
              <a:ln w="19050">
                <a:solidFill>
                  <a:srgbClr val="000000"/>
                </a:solidFill>
              </a:ln>
              <a:effectLst/>
            </c:spPr>
            <c:extLst>
              <c:ext xmlns:c16="http://schemas.microsoft.com/office/drawing/2014/chart" uri="{C3380CC4-5D6E-409C-BE32-E72D297353CC}">
                <c16:uniqueId val="{00000003-D056-4887-A5FD-45672966F941}"/>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56-4887-A5FD-45672966F941}"/>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56-4887-A5FD-45672966F941}"/>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('Allocation (Ops)'!$T$33,'Allocation (Ops)'!$V$33)</c:f>
              <c:strCache>
                <c:ptCount val="2"/>
                <c:pt idx="0">
                  <c:v>% Utilized</c:v>
                </c:pt>
                <c:pt idx="1">
                  <c:v>% Non-utilized</c:v>
                </c:pt>
              </c:strCache>
            </c:strRef>
          </c:cat>
          <c:val>
            <c:numRef>
              <c:f>('Allocation (Ops)'!$T$34,'Allocation (Ops)'!$V$34)</c:f>
              <c:numCache>
                <c:formatCode>0%</c:formatCode>
                <c:ptCount val="2"/>
                <c:pt idx="0">
                  <c:v>1.1750081711514386</c:v>
                </c:pt>
                <c:pt idx="1">
                  <c:v>-0.17500817115143863</c:v>
                </c:pt>
              </c:numCache>
            </c:numRef>
          </c:val>
          <c:extLst>
            <c:ext xmlns:c16="http://schemas.microsoft.com/office/drawing/2014/chart" uri="{C3380CC4-5D6E-409C-BE32-E72D297353CC}">
              <c16:uniqueId val="{00000004-D056-4887-A5FD-45672966F941}"/>
            </c:ext>
          </c:extLst>
        </c:ser>
        <c:dLbls>
          <c:showLegendKey val="0"/>
          <c:showVal val="0"/>
          <c:showCatName val="0"/>
          <c:showSerName val="0"/>
          <c:showPercent val="0"/>
          <c:showBubbleSize val="0"/>
          <c:showLeaderLines val="1"/>
        </c:dLbls>
        <c:firstSliceAng val="0"/>
      </c:pieChart>
      <c:spPr>
        <a:noFill/>
        <a:ln>
          <a:noFill/>
        </a:ln>
        <a:effectLst/>
      </c:spPr>
    </c:plotArea>
    <c:legend>
      <c:legendPos val="l"/>
      <c:overlay val="0"/>
      <c:spPr>
        <a:noFill/>
        <a:ln>
          <a:noFill/>
        </a:ln>
        <a:effectLst/>
      </c:spPr>
      <c:txPr>
        <a:bodyPr rot="0" spcFirstLastPara="1" vertOverflow="ellipsis" vert="horz" wrap="square" anchor="ctr" anchorCtr="1"/>
        <a:lstStyle/>
        <a:p>
          <a:pPr rtl="0">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38100"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r>
              <a:rPr lang="en-US" sz="2800" b="1"/>
              <a:t>Total Process Utilization</a:t>
            </a:r>
          </a:p>
        </c:rich>
      </c:tx>
      <c:overlay val="0"/>
      <c:spPr>
        <a:noFill/>
        <a:ln>
          <a:noFill/>
        </a:ln>
        <a:effectLst/>
      </c:spPr>
    </c:title>
    <c:autoTitleDeleted val="0"/>
    <c:plotArea>
      <c:layout>
        <c:manualLayout>
          <c:layoutTarget val="inner"/>
          <c:xMode val="edge"/>
          <c:yMode val="edge"/>
          <c:x val="0.41083077562946446"/>
          <c:y val="0.25869540465886481"/>
          <c:w val="0.17364646161648881"/>
          <c:h val="0.51721902128054942"/>
        </c:manualLayout>
      </c:layout>
      <c:pieChart>
        <c:varyColors val="1"/>
        <c:ser>
          <c:idx val="0"/>
          <c:order val="0"/>
          <c:spPr>
            <a:ln>
              <a:solidFill>
                <a:sysClr val="windowText" lastClr="000000"/>
              </a:solidFill>
            </a:ln>
          </c:spPr>
          <c:dPt>
            <c:idx val="0"/>
            <c:bubble3D val="0"/>
            <c:spPr>
              <a:solidFill>
                <a:srgbClr val="00FF00"/>
              </a:solidFill>
              <a:ln w="19050">
                <a:solidFill>
                  <a:sysClr val="windowText" lastClr="000000"/>
                </a:solidFill>
              </a:ln>
              <a:effectLst/>
            </c:spPr>
            <c:extLst>
              <c:ext xmlns:c16="http://schemas.microsoft.com/office/drawing/2014/chart" uri="{C3380CC4-5D6E-409C-BE32-E72D297353CC}">
                <c16:uniqueId val="{00000001-429A-4AB2-B9D1-89B5A051991A}"/>
              </c:ext>
            </c:extLst>
          </c:dPt>
          <c:dPt>
            <c:idx val="1"/>
            <c:bubble3D val="0"/>
            <c:spPr>
              <a:solidFill>
                <a:srgbClr val="00B0F0"/>
              </a:solidFill>
              <a:ln w="19050">
                <a:solidFill>
                  <a:sysClr val="windowText" lastClr="000000"/>
                </a:solidFill>
              </a:ln>
              <a:effectLst/>
            </c:spPr>
            <c:extLst>
              <c:ext xmlns:c16="http://schemas.microsoft.com/office/drawing/2014/chart" uri="{C3380CC4-5D6E-409C-BE32-E72D297353CC}">
                <c16:uniqueId val="{00000003-429A-4AB2-B9D1-89B5A051991A}"/>
              </c:ext>
            </c:extLst>
          </c:dPt>
          <c:dLbls>
            <c:dLbl>
              <c:idx val="0"/>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429A-4AB2-B9D1-89B5A051991A}"/>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'Allocation (Blank)'!$U$34:$U$35</c:f>
              <c:strCache>
                <c:ptCount val="2"/>
                <c:pt idx="0">
                  <c:v>Allocated</c:v>
                </c:pt>
                <c:pt idx="1">
                  <c:v>Open Allocation</c:v>
                </c:pt>
              </c:strCache>
            </c:strRef>
          </c:cat>
          <c:val>
            <c:numRef>
              <c:f>'Allocation (Blank)'!$V$34:$V$35</c:f>
              <c:numCache>
                <c:formatCode>0%</c:formatCode>
                <c:ptCount val="2"/>
                <c:pt idx="0">
                  <c:v>0</c:v>
                </c:pt>
                <c:pt idx="1">
                  <c:v>1</c:v>
                </c:pt>
              </c:numCache>
            </c:numRef>
          </c:val>
          <c:extLst>
            <c:ext xmlns:c16="http://schemas.microsoft.com/office/drawing/2014/chart" uri="{C3380CC4-5D6E-409C-BE32-E72D297353CC}">
              <c16:uniqueId val="{00000004-429A-4AB2-B9D1-89B5A051991A}"/>
            </c:ext>
          </c:extLst>
        </c:ser>
        <c:dLbls>
          <c:showLegendKey val="0"/>
          <c:showVal val="0"/>
          <c:showCatName val="0"/>
          <c:showSerName val="0"/>
          <c:showPercent val="0"/>
          <c:showBubbleSize val="0"/>
          <c:showLeaderLines val="0"/>
        </c:dLbls>
        <c:firstSliceAng val="0"/>
      </c:pieChart>
      <c:spPr>
        <a:noFill/>
        <a:ln>
          <a:noFill/>
        </a:ln>
        <a:effectLst/>
      </c:spPr>
    </c:plotArea>
    <c:legend>
      <c:legendPos val="tr"/>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US" sz="2400" b="1"/>
              <a:t>Process Allocation By Month</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25 Civic</c:v>
          </c:tx>
          <c:spPr>
            <a:solidFill>
              <a:schemeClr val="accent1"/>
            </a:solidFill>
            <a:ln>
              <a:noFill/>
            </a:ln>
            <a:effectLst/>
          </c:spPr>
          <c:invertIfNegative val="0"/>
          <c:val>
            <c:numLit>
              <c:formatCode>General</c:formatCode>
              <c:ptCount val="12"/>
              <c:pt idx="0">
                <c:v>0.29820480706148983</c:v>
              </c:pt>
              <c:pt idx="1">
                <c:v>0.29820480706148983</c:v>
              </c:pt>
              <c:pt idx="2">
                <c:v>0.29820480706148983</c:v>
              </c:pt>
              <c:pt idx="3">
                <c:v>0.29820480706148983</c:v>
              </c:pt>
              <c:pt idx="4">
                <c:v>0.29820480706148983</c:v>
              </c:pt>
              <c:pt idx="5">
                <c:v>0.29820480706148983</c:v>
              </c:pt>
              <c:pt idx="6">
                <c:v>0.29820480706148983</c:v>
              </c:pt>
              <c:pt idx="7">
                <c:v>0.29820480706148983</c:v>
              </c:pt>
              <c:pt idx="8">
                <c:v>0.29820480706148983</c:v>
              </c:pt>
              <c:pt idx="9">
                <c:v>0.29820480706148983</c:v>
              </c:pt>
              <c:pt idx="10">
                <c:v>0.29820480706148983</c:v>
              </c:pt>
              <c:pt idx="11">
                <c:v>0.29820480706148983</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0-C1AE-4218-B092-CD94421B4AF6}"/>
            </c:ext>
          </c:extLst>
        </c:ser>
        <c:ser>
          <c:idx val="1"/>
          <c:order val="1"/>
          <c:tx>
            <c:v>#REF!</c:v>
          </c:tx>
          <c:spPr>
            <a:solidFill>
              <a:schemeClr val="accent2"/>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1-C1AE-4218-B092-CD94421B4AF6}"/>
            </c:ext>
          </c:extLst>
        </c:ser>
        <c:ser>
          <c:idx val="2"/>
          <c:order val="2"/>
          <c:tx>
            <c:v>#REF!</c:v>
          </c:tx>
          <c:spPr>
            <a:solidFill>
              <a:schemeClr val="accent3"/>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2-C1AE-4218-B092-CD94421B4AF6}"/>
            </c:ext>
          </c:extLst>
        </c:ser>
        <c:ser>
          <c:idx val="3"/>
          <c:order val="3"/>
          <c:tx>
            <c:v>#REF!</c:v>
          </c:tx>
          <c:spPr>
            <a:solidFill>
              <a:schemeClr val="accent4"/>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3-C1AE-4218-B092-CD94421B4AF6}"/>
            </c:ext>
          </c:extLst>
        </c:ser>
        <c:ser>
          <c:idx val="4"/>
          <c:order val="4"/>
          <c:tx>
            <c:v>#REF!</c:v>
          </c:tx>
          <c:spPr>
            <a:solidFill>
              <a:schemeClr val="accent5"/>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4-C1AE-4218-B092-CD94421B4AF6}"/>
            </c:ext>
          </c:extLst>
        </c:ser>
        <c:ser>
          <c:idx val="5"/>
          <c:order val="5"/>
          <c:tx>
            <c:v>#REF!</c:v>
          </c:tx>
          <c:spPr>
            <a:solidFill>
              <a:schemeClr val="accent6"/>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5-C1AE-4218-B092-CD94421B4AF6}"/>
            </c:ext>
          </c:extLst>
        </c:ser>
        <c:ser>
          <c:idx val="6"/>
          <c:order val="6"/>
          <c:tx>
            <c:v>#REF!</c:v>
          </c:tx>
          <c:spPr>
            <a:solidFill>
              <a:schemeClr val="accent1">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6-C1AE-4218-B092-CD94421B4AF6}"/>
            </c:ext>
          </c:extLst>
        </c:ser>
        <c:ser>
          <c:idx val="7"/>
          <c:order val="7"/>
          <c:tx>
            <c:v>#REF!</c:v>
          </c:tx>
          <c:spPr>
            <a:solidFill>
              <a:schemeClr val="accent2">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7-C1AE-4218-B092-CD94421B4AF6}"/>
            </c:ext>
          </c:extLst>
        </c:ser>
        <c:ser>
          <c:idx val="8"/>
          <c:order val="8"/>
          <c:tx>
            <c:v>#REF!</c:v>
          </c:tx>
          <c:spPr>
            <a:solidFill>
              <a:schemeClr val="accent3">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8-C1AE-4218-B092-CD94421B4AF6}"/>
            </c:ext>
          </c:extLst>
        </c:ser>
        <c:ser>
          <c:idx val="9"/>
          <c:order val="9"/>
          <c:tx>
            <c:v>#REF!</c:v>
          </c:tx>
          <c:spPr>
            <a:solidFill>
              <a:schemeClr val="accent4">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9-C1AE-4218-B092-CD94421B4AF6}"/>
            </c:ext>
          </c:extLst>
        </c:ser>
        <c:ser>
          <c:idx val="10"/>
          <c:order val="10"/>
          <c:tx>
            <c:v>#REF!</c:v>
          </c:tx>
          <c:spPr>
            <a:solidFill>
              <a:schemeClr val="accent5">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A-C1AE-4218-B092-CD94421B4AF6}"/>
            </c:ext>
          </c:extLst>
        </c:ser>
        <c:ser>
          <c:idx val="11"/>
          <c:order val="11"/>
          <c:tx>
            <c:v>#REF!</c:v>
          </c:tx>
          <c:spPr>
            <a:solidFill>
              <a:schemeClr val="accent6">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B-C1AE-4218-B092-CD94421B4AF6}"/>
            </c:ext>
          </c:extLst>
        </c:ser>
        <c:dLbls>
          <c:showLegendKey val="0"/>
          <c:showVal val="0"/>
          <c:showCatName val="0"/>
          <c:showSerName val="0"/>
          <c:showPercent val="0"/>
          <c:showBubbleSize val="0"/>
        </c:dLbls>
        <c:gapWidth val="150"/>
        <c:overlap val="100"/>
        <c:axId val="438288192"/>
        <c:axId val="438287864"/>
      </c:barChart>
      <c:lineChart>
        <c:grouping val="standard"/>
        <c:varyColors val="0"/>
        <c:ser>
          <c:idx val="12"/>
          <c:order val="12"/>
          <c:tx>
            <c:v>Total Allocation</c:v>
          </c:tx>
          <c:spPr>
            <a:ln w="28575" cap="rnd">
              <a:solidFill>
                <a:sysClr val="windowText" lastClr="000000"/>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C-C1AE-4218-B092-CD94421B4AF6}"/>
            </c:ext>
          </c:extLst>
        </c:ser>
        <c:ser>
          <c:idx val="13"/>
          <c:order val="13"/>
          <c:tx>
            <c:v>Process Capability</c:v>
          </c:tx>
          <c:spPr>
            <a:ln w="28575" cap="rnd">
              <a:solidFill>
                <a:srgbClr val="FF0000"/>
              </a:solidFill>
              <a:prstDash val="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D-C1AE-4218-B092-CD94421B4AF6}"/>
            </c:ext>
          </c:extLst>
        </c:ser>
        <c:dLbls>
          <c:showLegendKey val="0"/>
          <c:showVal val="0"/>
          <c:showCatName val="0"/>
          <c:showSerName val="0"/>
          <c:showPercent val="0"/>
          <c:showBubbleSize val="0"/>
        </c:dLbls>
        <c:marker val="1"/>
        <c:smooth val="0"/>
        <c:axId val="438288192"/>
        <c:axId val="438287864"/>
      </c:lineChart>
      <c:catAx>
        <c:axId val="43828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38287864"/>
        <c:crosses val="autoZero"/>
        <c:auto val="1"/>
        <c:lblAlgn val="ctr"/>
        <c:lblOffset val="100"/>
        <c:tickLblSkip val="1"/>
        <c:noMultiLvlLbl val="0"/>
      </c:catAx>
      <c:valAx>
        <c:axId val="43828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38288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'Allocation (Example)'!$B$41</c:f>
              <c:strCache>
                <c:ptCount val="1"/>
                <c:pt idx="0">
                  <c:v>Daily Pcs. Req'd</c:v>
                </c:pt>
              </c:strCache>
            </c:strRef>
          </c:tx>
          <c:spPr>
            <a:solidFill>
              <a:schemeClr val="accent2">
                <a:lumMod val="75000"/>
              </a:schemeClr>
            </a:solidFill>
            <a:ln>
              <a:solidFill>
                <a:schemeClr val="accent2">
                  <a:lumMod val="75000"/>
                </a:schemeClr>
              </a:solidFill>
            </a:ln>
          </c:spPr>
          <c:invertIfNegative val="0"/>
          <c:cat>
            <c:strRef>
              <c:f>'Allocation (Example)'!$D$40:$O$40</c:f>
              <c:strCache>
                <c:ptCount val="3"/>
                <c:pt idx="0">
                  <c:v>90-100-1</c:v>
                </c:pt>
                <c:pt idx="1">
                  <c:v>90-100-2</c:v>
                </c:pt>
                <c:pt idx="2">
                  <c:v>Others</c:v>
                </c:pt>
              </c:strCache>
            </c:strRef>
          </c:cat>
          <c:val>
            <c:numRef>
              <c:f>'Allocation (Example)'!$D$41:$O$41</c:f>
              <c:numCache>
                <c:formatCode>#,##0</c:formatCode>
                <c:ptCount val="12"/>
                <c:pt idx="0">
                  <c:v>3375</c:v>
                </c:pt>
                <c:pt idx="1">
                  <c:v>3375</c:v>
                </c:pt>
                <c:pt idx="2">
                  <c:v>11300</c:v>
                </c:pt>
              </c:numCache>
            </c:numRef>
          </c:val>
          <c:extLst>
            <c:ext xmlns:c16="http://schemas.microsoft.com/office/drawing/2014/chart" uri="{C3380CC4-5D6E-409C-BE32-E72D297353CC}">
              <c16:uniqueId val="{00000000-8C44-45CC-BB23-84D1BE64200A}"/>
            </c:ext>
          </c:extLst>
        </c:ser>
        <c:ser>
          <c:idx val="1"/>
          <c:order val="1"/>
          <c:tx>
            <c:strRef>
              <c:f>'Allocation (Example)'!$C$51</c:f>
              <c:strCache>
                <c:ptCount val="1"/>
                <c:pt idx="0">
                  <c:v>Daily Gd. Pcs.</c:v>
                </c:pt>
              </c:strCache>
            </c:strRef>
          </c:tx>
          <c:spPr>
            <a:solidFill>
              <a:schemeClr val="tx2">
                <a:lumMod val="60000"/>
                <a:lumOff val="40000"/>
              </a:schemeClr>
            </a:solidFill>
            <a:ln>
              <a:solidFill>
                <a:schemeClr val="tx2">
                  <a:lumMod val="75000"/>
                </a:schemeClr>
              </a:solidFill>
            </a:ln>
          </c:spPr>
          <c:invertIfNegative val="0"/>
          <c:cat>
            <c:strRef>
              <c:f>'Allocation (Example)'!$D$40:$O$40</c:f>
              <c:strCache>
                <c:ptCount val="3"/>
                <c:pt idx="0">
                  <c:v>90-100-1</c:v>
                </c:pt>
                <c:pt idx="1">
                  <c:v>90-100-2</c:v>
                </c:pt>
                <c:pt idx="2">
                  <c:v>Others</c:v>
                </c:pt>
              </c:strCache>
            </c:strRef>
          </c:cat>
          <c:val>
            <c:numRef>
              <c:f>'Allocation (Example)'!$D$51:$O$51</c:f>
              <c:numCache>
                <c:formatCode>#,##0</c:formatCode>
                <c:ptCount val="12"/>
                <c:pt idx="0">
                  <c:v>3514.1040000000003</c:v>
                </c:pt>
                <c:pt idx="1">
                  <c:v>3531.8519999999999</c:v>
                </c:pt>
                <c:pt idx="2">
                  <c:v>11420.838</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4-45CC-BB23-84D1BE64200A}"/>
            </c:ext>
          </c:extLst>
        </c:ser>
        <c:dLbls>
          <c:showLegendKey val="0"/>
          <c:showVal val="0"/>
          <c:showCatName val="0"/>
          <c:showSerName val="0"/>
          <c:showPercent val="0"/>
          <c:showBubbleSize val="0"/>
        </c:dLbls>
        <c:gapWidth val="150"/>
        <c:shape val="box"/>
        <c:axId val="147419904"/>
        <c:axId val="147421440"/>
        <c:axId val="0"/>
      </c:bar3DChart>
      <c:catAx>
        <c:axId val="147419904"/>
        <c:scaling>
          <c:orientation val="minMax"/>
        </c:scaling>
        <c:delete val="0"/>
        <c:axPos val="b"/>
        <c:numFmt formatCode="General" sourceLinked="1"/>
        <c:majorTickMark val="out"/>
        <c:minorTickMark val="none"/>
        <c:tickLblPos val="nextTo"/>
        <c:crossAx val="147421440"/>
        <c:crosses val="autoZero"/>
        <c:auto val="1"/>
        <c:lblAlgn val="ctr"/>
        <c:lblOffset val="100"/>
        <c:noMultiLvlLbl val="0"/>
      </c:catAx>
      <c:valAx>
        <c:axId val="147421440"/>
        <c:scaling>
          <c:orientation val="minMax"/>
        </c:scaling>
        <c:delete val="0"/>
        <c:axPos val="l"/>
        <c:majorGridlines/>
        <c:numFmt formatCode="#,##0" sourceLinked="1"/>
        <c:majorTickMark val="out"/>
        <c:minorTickMark val="none"/>
        <c:tickLblPos val="nextTo"/>
        <c:crossAx val="147419904"/>
        <c:crosses val="autoZero"/>
        <c:crossBetween val="between"/>
      </c:valAx>
    </c:plotArea>
    <c:legend>
      <c:legendPos val="r"/>
      <c:overlay val="0"/>
      <c:txPr>
        <a:bodyPr/>
        <a:lstStyle/>
        <a:p>
          <a:pPr>
            <a:defRPr sz="1600"/>
          </a:pPr>
          <a:endParaRPr lang="en-US"/>
        </a:p>
      </c:txPr>
    </c:legend>
    <c:plotVisOnly val="1"/>
    <c:dispBlanksAs val="gap"/>
    <c:showDLblsOverMax val="0"/>
  </c:chart>
  <c:spPr>
    <a:ln w="38100">
      <a:solidFill>
        <a:sysClr val="windowText" lastClr="000000"/>
      </a:solidFill>
    </a:ln>
  </c:sp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chemeClr val="tx1">
                    <a:lumMod val="65000"/>
                    <a:lumOff val="35000"/>
                  </a:schemeClr>
                </a:solidFill>
                <a:latin typeface="+mn-lt"/>
                <a:ea typeface="+mn-ea"/>
                <a:cs typeface="+mn-cs"/>
              </a:defRPr>
            </a:pPr>
            <a:r>
              <a:rPr lang="en-US" sz="2800" b="1"/>
              <a:t>Total Process Utilization</a:t>
            </a:r>
          </a:p>
        </c:rich>
      </c:tx>
      <c:overlay val="0"/>
      <c:spPr>
        <a:noFill/>
        <a:ln>
          <a:noFill/>
        </a:ln>
        <a:effectLst/>
      </c:spPr>
    </c:title>
    <c:autoTitleDeleted val="0"/>
    <c:plotArea>
      <c:layout>
        <c:manualLayout>
          <c:layoutTarget val="inner"/>
          <c:xMode val="edge"/>
          <c:yMode val="edge"/>
          <c:x val="0.41083077562946446"/>
          <c:y val="0.25869540465886481"/>
          <c:w val="0.17364646161648881"/>
          <c:h val="0.51721902128054942"/>
        </c:manualLayout>
      </c:layout>
      <c:pieChart>
        <c:varyColors val="1"/>
        <c:ser>
          <c:idx val="0"/>
          <c:order val="0"/>
          <c:spPr>
            <a:ln>
              <a:solidFill>
                <a:sysClr val="windowText" lastClr="000000"/>
              </a:solidFill>
            </a:ln>
          </c:spPr>
          <c:dPt>
            <c:idx val="0"/>
            <c:bubble3D val="0"/>
            <c:spPr>
              <a:solidFill>
                <a:srgbClr val="00FF00"/>
              </a:solidFill>
              <a:ln w="19050">
                <a:solidFill>
                  <a:sysClr val="windowText" lastClr="000000"/>
                </a:solidFill>
              </a:ln>
              <a:effectLst/>
            </c:spPr>
            <c:extLst>
              <c:ext xmlns:c16="http://schemas.microsoft.com/office/drawing/2014/chart" uri="{C3380CC4-5D6E-409C-BE32-E72D297353CC}">
                <c16:uniqueId val="{00000001-D91F-4D52-A3C7-323C3632A450}"/>
              </c:ext>
            </c:extLst>
          </c:dPt>
          <c:dPt>
            <c:idx val="1"/>
            <c:bubble3D val="0"/>
            <c:spPr>
              <a:solidFill>
                <a:srgbClr val="00B0F0"/>
              </a:solidFill>
              <a:ln w="19050">
                <a:solidFill>
                  <a:sysClr val="windowText" lastClr="000000"/>
                </a:solidFill>
              </a:ln>
              <a:effectLst/>
            </c:spPr>
            <c:extLst>
              <c:ext xmlns:c16="http://schemas.microsoft.com/office/drawing/2014/chart" uri="{C3380CC4-5D6E-409C-BE32-E72D297353CC}">
                <c16:uniqueId val="{00000003-D91F-4D52-A3C7-323C3632A450}"/>
              </c:ext>
            </c:extLst>
          </c:dPt>
          <c:dLbls>
            <c:dLbl>
              <c:idx val="0"/>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D91F-4D52-A3C7-323C3632A45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'Allocation (Example)'!$U$34:$U$35</c:f>
              <c:strCache>
                <c:ptCount val="2"/>
                <c:pt idx="0">
                  <c:v>Allocated</c:v>
                </c:pt>
                <c:pt idx="1">
                  <c:v>Open Allocation</c:v>
                </c:pt>
              </c:strCache>
            </c:strRef>
          </c:cat>
          <c:val>
            <c:numRef>
              <c:f>'Allocation (Example)'!$V$34:$V$35</c:f>
              <c:numCache>
                <c:formatCode>0%</c:formatCode>
                <c:ptCount val="2"/>
                <c:pt idx="0">
                  <c:v>0.82067282250075868</c:v>
                </c:pt>
                <c:pt idx="1">
                  <c:v>0.17932717749924132</c:v>
                </c:pt>
              </c:numCache>
            </c:numRef>
          </c:val>
          <c:extLst>
            <c:ext xmlns:c16="http://schemas.microsoft.com/office/drawing/2014/chart" uri="{C3380CC4-5D6E-409C-BE32-E72D297353CC}">
              <c16:uniqueId val="{00000004-D91F-4D52-A3C7-323C3632A450}"/>
            </c:ext>
          </c:extLst>
        </c:ser>
        <c:dLbls>
          <c:showLegendKey val="0"/>
          <c:showVal val="0"/>
          <c:showCatName val="0"/>
          <c:showSerName val="0"/>
          <c:showPercent val="0"/>
          <c:showBubbleSize val="0"/>
          <c:showLeaderLines val="0"/>
        </c:dLbls>
        <c:firstSliceAng val="0"/>
      </c:pieChart>
      <c:spPr>
        <a:noFill/>
        <a:ln>
          <a:noFill/>
        </a:ln>
        <a:effectLst/>
      </c:spPr>
    </c:plotArea>
    <c:legend>
      <c:legendPos val="tr"/>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en-US" sz="2400" b="1"/>
              <a:t>Process Allocation By Month</a:t>
            </a:r>
          </a:p>
        </c:rich>
      </c:tx>
      <c:overlay val="0"/>
      <c:spPr>
        <a:no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25 Civic</c:v>
          </c:tx>
          <c:spPr>
            <a:solidFill>
              <a:schemeClr val="accent1"/>
            </a:solidFill>
            <a:ln>
              <a:noFill/>
            </a:ln>
            <a:effectLst/>
          </c:spPr>
          <c:invertIfNegative val="0"/>
          <c:val>
            <c:numLit>
              <c:formatCode>General</c:formatCode>
              <c:ptCount val="12"/>
              <c:pt idx="0">
                <c:v>0.29820480706148983</c:v>
              </c:pt>
              <c:pt idx="1">
                <c:v>0.29820480706148983</c:v>
              </c:pt>
              <c:pt idx="2">
                <c:v>0.29820480706148983</c:v>
              </c:pt>
              <c:pt idx="3">
                <c:v>0.29820480706148983</c:v>
              </c:pt>
              <c:pt idx="4">
                <c:v>0.29820480706148983</c:v>
              </c:pt>
              <c:pt idx="5">
                <c:v>0.29820480706148983</c:v>
              </c:pt>
              <c:pt idx="6">
                <c:v>0.29820480706148983</c:v>
              </c:pt>
              <c:pt idx="7">
                <c:v>0.29820480706148983</c:v>
              </c:pt>
              <c:pt idx="8">
                <c:v>0.29820480706148983</c:v>
              </c:pt>
              <c:pt idx="9">
                <c:v>0.29820480706148983</c:v>
              </c:pt>
              <c:pt idx="10">
                <c:v>0.29820480706148983</c:v>
              </c:pt>
              <c:pt idx="11">
                <c:v>0.29820480706148983</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0-E60A-4F6A-8FDB-4E613156F2C9}"/>
            </c:ext>
          </c:extLst>
        </c:ser>
        <c:ser>
          <c:idx val="1"/>
          <c:order val="1"/>
          <c:tx>
            <c:v>#REF!</c:v>
          </c:tx>
          <c:spPr>
            <a:solidFill>
              <a:schemeClr val="accent2"/>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1-E60A-4F6A-8FDB-4E613156F2C9}"/>
            </c:ext>
          </c:extLst>
        </c:ser>
        <c:ser>
          <c:idx val="2"/>
          <c:order val="2"/>
          <c:tx>
            <c:v>#REF!</c:v>
          </c:tx>
          <c:spPr>
            <a:solidFill>
              <a:schemeClr val="accent3"/>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2-E60A-4F6A-8FDB-4E613156F2C9}"/>
            </c:ext>
          </c:extLst>
        </c:ser>
        <c:ser>
          <c:idx val="3"/>
          <c:order val="3"/>
          <c:tx>
            <c:v>#REF!</c:v>
          </c:tx>
          <c:spPr>
            <a:solidFill>
              <a:schemeClr val="accent4"/>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3-E60A-4F6A-8FDB-4E613156F2C9}"/>
            </c:ext>
          </c:extLst>
        </c:ser>
        <c:ser>
          <c:idx val="4"/>
          <c:order val="4"/>
          <c:tx>
            <c:v>#REF!</c:v>
          </c:tx>
          <c:spPr>
            <a:solidFill>
              <a:schemeClr val="accent5"/>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4-E60A-4F6A-8FDB-4E613156F2C9}"/>
            </c:ext>
          </c:extLst>
        </c:ser>
        <c:ser>
          <c:idx val="5"/>
          <c:order val="5"/>
          <c:tx>
            <c:v>#REF!</c:v>
          </c:tx>
          <c:spPr>
            <a:solidFill>
              <a:schemeClr val="accent6"/>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5-E60A-4F6A-8FDB-4E613156F2C9}"/>
            </c:ext>
          </c:extLst>
        </c:ser>
        <c:ser>
          <c:idx val="6"/>
          <c:order val="6"/>
          <c:tx>
            <c:v>#REF!</c:v>
          </c:tx>
          <c:spPr>
            <a:solidFill>
              <a:schemeClr val="accent1">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6-E60A-4F6A-8FDB-4E613156F2C9}"/>
            </c:ext>
          </c:extLst>
        </c:ser>
        <c:ser>
          <c:idx val="7"/>
          <c:order val="7"/>
          <c:tx>
            <c:v>#REF!</c:v>
          </c:tx>
          <c:spPr>
            <a:solidFill>
              <a:schemeClr val="accent2">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7-E60A-4F6A-8FDB-4E613156F2C9}"/>
            </c:ext>
          </c:extLst>
        </c:ser>
        <c:ser>
          <c:idx val="8"/>
          <c:order val="8"/>
          <c:tx>
            <c:v>#REF!</c:v>
          </c:tx>
          <c:spPr>
            <a:solidFill>
              <a:schemeClr val="accent3">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8-E60A-4F6A-8FDB-4E613156F2C9}"/>
            </c:ext>
          </c:extLst>
        </c:ser>
        <c:ser>
          <c:idx val="9"/>
          <c:order val="9"/>
          <c:tx>
            <c:v>#REF!</c:v>
          </c:tx>
          <c:spPr>
            <a:solidFill>
              <a:schemeClr val="accent4">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9-E60A-4F6A-8FDB-4E613156F2C9}"/>
            </c:ext>
          </c:extLst>
        </c:ser>
        <c:ser>
          <c:idx val="10"/>
          <c:order val="10"/>
          <c:tx>
            <c:v>#REF!</c:v>
          </c:tx>
          <c:spPr>
            <a:solidFill>
              <a:schemeClr val="accent5">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A-E60A-4F6A-8FDB-4E613156F2C9}"/>
            </c:ext>
          </c:extLst>
        </c:ser>
        <c:ser>
          <c:idx val="11"/>
          <c:order val="11"/>
          <c:tx>
            <c:v>#REF!</c:v>
          </c:tx>
          <c:spPr>
            <a:solidFill>
              <a:schemeClr val="accent6">
                <a:lumMod val="60000"/>
              </a:schemeClr>
            </a:solidFill>
            <a:ln>
              <a:noFill/>
            </a:ln>
            <a:effectLst/>
          </c:spPr>
          <c:invertIfNegative val="0"/>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B-E60A-4F6A-8FDB-4E613156F2C9}"/>
            </c:ext>
          </c:extLst>
        </c:ser>
        <c:dLbls>
          <c:showLegendKey val="0"/>
          <c:showVal val="0"/>
          <c:showCatName val="0"/>
          <c:showSerName val="0"/>
          <c:showPercent val="0"/>
          <c:showBubbleSize val="0"/>
        </c:dLbls>
        <c:gapWidth val="150"/>
        <c:overlap val="100"/>
        <c:axId val="438288192"/>
        <c:axId val="438287864"/>
      </c:barChart>
      <c:lineChart>
        <c:grouping val="standard"/>
        <c:varyColors val="0"/>
        <c:ser>
          <c:idx val="12"/>
          <c:order val="12"/>
          <c:tx>
            <c:v>Total Allocation</c:v>
          </c:tx>
          <c:spPr>
            <a:ln w="28575" cap="rnd">
              <a:solidFill>
                <a:sysClr val="windowText" lastClr="000000"/>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Lit>
          </c:val>
          <c:smooth val="0"/>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C-E60A-4F6A-8FDB-4E613156F2C9}"/>
            </c:ext>
          </c:extLst>
        </c:ser>
        <c:ser>
          <c:idx val="13"/>
          <c:order val="13"/>
          <c:tx>
            <c:v>Process Capability</c:v>
          </c:tx>
          <c:spPr>
            <a:ln w="28575" cap="rnd">
              <a:solidFill>
                <a:srgbClr val="FF0000"/>
              </a:solidFill>
              <a:prstDash val="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5="http://schemas.microsoft.com/office/drawing/2012/chart" uri="{02D57815-91ED-43cb-92C2-25804820EDAC}">
              <c15:filteredCategoryTitle>
                <c15:cat>
                  <c:numLit>
                    <c:formatCode>General</c:formatCode>
                    <c:ptCount val="12"/>
                    <c:pt idx="0">
                      <c:v>43208</c:v>
                    </c:pt>
                    <c:pt idx="1">
                      <c:v>43222</c:v>
                    </c:pt>
                    <c:pt idx="2">
                      <c:v>43254</c:v>
                    </c:pt>
                    <c:pt idx="3">
                      <c:v>43285</c:v>
                    </c:pt>
                    <c:pt idx="4">
                      <c:v>43317</c:v>
                    </c:pt>
                    <c:pt idx="5">
                      <c:v>43349</c:v>
                    </c:pt>
                    <c:pt idx="6">
                      <c:v>43380</c:v>
                    </c:pt>
                    <c:pt idx="7">
                      <c:v>43412</c:v>
                    </c:pt>
                    <c:pt idx="8">
                      <c:v>43443</c:v>
                    </c:pt>
                    <c:pt idx="9">
                      <c:v>43475</c:v>
                    </c:pt>
                    <c:pt idx="10">
                      <c:v>43507</c:v>
                    </c:pt>
                    <c:pt idx="11">
                      <c:v>43536</c:v>
                    </c:pt>
                  </c:numLit>
                </c15:cat>
              </c15:filteredCategoryTitle>
            </c:ext>
            <c:ext xmlns:c16="http://schemas.microsoft.com/office/drawing/2014/chart" uri="{C3380CC4-5D6E-409C-BE32-E72D297353CC}">
              <c16:uniqueId val="{0000000D-E60A-4F6A-8FDB-4E613156F2C9}"/>
            </c:ext>
          </c:extLst>
        </c:ser>
        <c:dLbls>
          <c:showLegendKey val="0"/>
          <c:showVal val="0"/>
          <c:showCatName val="0"/>
          <c:showSerName val="0"/>
          <c:showPercent val="0"/>
          <c:showBubbleSize val="0"/>
        </c:dLbls>
        <c:marker val="1"/>
        <c:smooth val="0"/>
        <c:axId val="438288192"/>
        <c:axId val="438287864"/>
      </c:lineChart>
      <c:catAx>
        <c:axId val="43828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38287864"/>
        <c:crosses val="autoZero"/>
        <c:auto val="1"/>
        <c:lblAlgn val="ctr"/>
        <c:lblOffset val="100"/>
        <c:tickLblSkip val="1"/>
        <c:noMultiLvlLbl val="0"/>
      </c:catAx>
      <c:valAx>
        <c:axId val="43828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382881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Cycle Time [pcs/hr]</a:t>
            </a:r>
          </a:p>
        </c:rich>
      </c:tx>
      <c:layout>
        <c:manualLayout>
          <c:xMode val="edge"/>
          <c:yMode val="edge"/>
          <c:x val="0.40598311007148064"/>
          <c:y val="3.4708324788823068E-2"/>
        </c:manualLayout>
      </c:layout>
      <c:overlay val="0"/>
      <c:spPr>
        <a:noFill/>
        <a:ln w="25400">
          <a:noFill/>
        </a:ln>
      </c:spPr>
    </c:title>
    <c:autoTitleDeleted val="0"/>
    <c:plotArea>
      <c:layout>
        <c:manualLayout>
          <c:layoutTarget val="inner"/>
          <c:xMode val="edge"/>
          <c:yMode val="edge"/>
          <c:x val="7.6619361459568658E-2"/>
          <c:y val="0.19306505663782836"/>
          <c:w val="0.83684263620126287"/>
          <c:h val="0.71152065817087295"/>
        </c:manualLayout>
      </c:layout>
      <c:lineChart>
        <c:grouping val="standard"/>
        <c:varyColors val="0"/>
        <c:ser>
          <c:idx val="0"/>
          <c:order val="0"/>
          <c:tx>
            <c:strRef>
              <c:f>'HVPT audit sheet Blank'!$B$44</c:f>
              <c:strCache>
                <c:ptCount val="1"/>
                <c:pt idx="0">
                  <c:v>Actual Direct Pcs./Hr.</c:v>
                </c:pt>
              </c:strCache>
            </c:strRef>
          </c:tx>
          <c:spPr>
            <a:ln w="25400">
              <a:solidFill>
                <a:srgbClr val="339966"/>
              </a:solidFill>
              <a:prstDash val="solid"/>
            </a:ln>
          </c:spPr>
          <c:marker>
            <c:symbol val="diamond"/>
            <c:size val="7"/>
            <c:spPr>
              <a:solidFill>
                <a:srgbClr val="FFFFFF"/>
              </a:solidFill>
              <a:ln>
                <a:solidFill>
                  <a:srgbClr val="339966"/>
                </a:solidFill>
                <a:prstDash val="solid"/>
              </a:ln>
            </c:spPr>
          </c:marker>
          <c:dLbls>
            <c:numFmt formatCode="0" sourceLinked="0"/>
            <c:spPr>
              <a:noFill/>
              <a:ln w="25400">
                <a:noFill/>
              </a:ln>
            </c:spPr>
            <c:txPr>
              <a:bodyPr wrap="square" lIns="38100" tIns="19050" rIns="38100" bIns="19050" anchor="ctr">
                <a:spAutoFit/>
              </a:bodyPr>
              <a:lstStyle/>
              <a:p>
                <a:pPr>
                  <a:defRPr sz="825" b="1" i="0" u="none" strike="noStrike" baseline="0">
                    <a:solidFill>
                      <a:srgbClr val="339966"/>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'HVPT audit sheet Blank'!$G$36:$R$36</c:f>
              <c:strCache>
                <c:ptCount val="12"/>
                <c:pt idx="0">
                  <c:v>0 - 1</c:v>
                </c:pt>
                <c:pt idx="1">
                  <c:v>0 - 2</c:v>
                </c:pt>
                <c:pt idx="2">
                  <c:v>0 - 3</c:v>
                </c:pt>
                <c:pt idx="3">
                  <c:v>0 - 4</c:v>
                </c:pt>
                <c:pt idx="4">
                  <c:v>0 - 5</c:v>
                </c:pt>
                <c:pt idx="5">
                  <c:v>0 - 6</c:v>
                </c:pt>
                <c:pt idx="6">
                  <c:v>0 - 7</c:v>
                </c:pt>
                <c:pt idx="7">
                  <c:v>0 - 8</c:v>
                </c:pt>
                <c:pt idx="8">
                  <c:v>0 - 9</c:v>
                </c:pt>
                <c:pt idx="9">
                  <c:v>0 - 10</c:v>
                </c:pt>
                <c:pt idx="10">
                  <c:v>0 - 11</c:v>
                </c:pt>
                <c:pt idx="11">
                  <c:v>0 - 12</c:v>
                </c:pt>
              </c:strCache>
            </c:strRef>
          </c:cat>
          <c:val>
            <c:numRef>
              <c:f>'HVPT audit sheet Blank'!$G$44:$R$44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3FC-4379-9B38-3A4C0996182B}"/>
            </c:ext>
          </c:extLst>
        </c:ser>
        <c:ser>
          <c:idx val="4"/>
          <c:order val="1"/>
          <c:tx>
            <c:strRef>
              <c:f>'HVPT audit sheet Blank'!$B$43</c:f>
              <c:strCache>
                <c:ptCount val="1"/>
                <c:pt idx="0">
                  <c:v>Target Direct Pcs./Hr.</c:v>
                </c:pt>
              </c:strCache>
            </c:strRef>
          </c:tx>
          <c:spPr>
            <a:ln w="25400">
              <a:solidFill>
                <a:srgbClr val="FF9900"/>
              </a:solidFill>
              <a:prstDash val="sysDash"/>
            </a:ln>
          </c:spPr>
          <c:marker>
            <c:symbol val="none"/>
          </c:marker>
          <c:dLbls>
            <c:dLbl>
              <c:idx val="0"/>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FC-4379-9B38-3A4C0996182B}"/>
                </c:ext>
              </c:extLst>
            </c:dLbl>
            <c:dLbl>
              <c:idx val="3"/>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C-4379-9B38-3A4C0996182B}"/>
                </c:ext>
              </c:extLst>
            </c:dLbl>
            <c:dLbl>
              <c:idx val="6"/>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C-4379-9B38-3A4C0996182B}"/>
                </c:ext>
              </c:extLst>
            </c:dLbl>
            <c:dLbl>
              <c:idx val="9"/>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C-4379-9B38-3A4C0996182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'HVPT audit sheet Blank'!$G$36:$R$36</c:f>
              <c:strCache>
                <c:ptCount val="12"/>
                <c:pt idx="0">
                  <c:v>0 - 1</c:v>
                </c:pt>
                <c:pt idx="1">
                  <c:v>0 - 2</c:v>
                </c:pt>
                <c:pt idx="2">
                  <c:v>0 - 3</c:v>
                </c:pt>
                <c:pt idx="3">
                  <c:v>0 - 4</c:v>
                </c:pt>
                <c:pt idx="4">
                  <c:v>0 - 5</c:v>
                </c:pt>
                <c:pt idx="5">
                  <c:v>0 - 6</c:v>
                </c:pt>
                <c:pt idx="6">
                  <c:v>0 - 7</c:v>
                </c:pt>
                <c:pt idx="7">
                  <c:v>0 - 8</c:v>
                </c:pt>
                <c:pt idx="8">
                  <c:v>0 - 9</c:v>
                </c:pt>
                <c:pt idx="9">
                  <c:v>0 - 10</c:v>
                </c:pt>
                <c:pt idx="10">
                  <c:v>0 - 11</c:v>
                </c:pt>
                <c:pt idx="11">
                  <c:v>0 - 12</c:v>
                </c:pt>
              </c:strCache>
            </c:strRef>
          </c:cat>
          <c:val>
            <c:numRef>
              <c:f>'HVPT audit sheet Blank'!$G$43:$R$43</c:f>
              <c:numCache>
                <c:formatCode>General</c:formatCode>
                <c:ptCount val="12"/>
                <c:pt idx="1">
                  <c:v>0</c:v>
                </c:pt>
                <c:pt idx="2">
                  <c:v>0</c:v>
                </c:pt>
                <c:pt idx="4">
                  <c:v>0</c:v>
                </c:pt>
                <c:pt idx="5">
                  <c:v>0</c:v>
                </c:pt>
                <c:pt idx="7">
                  <c:v>0</c:v>
                </c:pt>
                <c:pt idx="8">
                  <c:v>0</c:v>
                </c:pt>
                <c:pt idx="10">
                  <c:v>0</c:v>
                </c:pt>
                <c:pt idx="11">
                  <c:v>0</c:v>
                </c:pt>
              </c:numCache>
            </c:numRef>
          </c:val>
          <c:smooth val="0"/>
          <c:extLst>
            <c:ext xmlns:c16="http://schemas.microsoft.com/office/drawing/2014/chart" uri="{C3380CC4-5D6E-409C-BE32-E72D297353CC}">
              <c16:uniqueId val="{00000005-B3FC-4379-9B38-3A4C0996182B}"/>
            </c:ext>
          </c:extLst>
        </c:ser>
        <c:dLbls>
          <c:showLegendKey val="0"/>
          <c:showVal val="0"/>
          <c:showCatName val="0"/>
          <c:showSerName val="0"/>
          <c:showPercent val="0"/>
          <c:showBubbleSize val="0"/>
        </c:dLbls>
        <c:marker val="1"/>
        <c:smooth val="0"/>
        <c:axId val="1111483807"/>
        <c:axId val="1"/>
      </c:lineChart>
      <c:lineChart>
        <c:grouping val="standard"/>
        <c:varyColors val="0"/>
        <c:ser>
          <c:idx val="1"/>
          <c:order val="2"/>
          <c:tx>
            <c:strRef>
              <c:f>'HVPT audit sheet Blank'!$B$45</c:f>
              <c:strCache>
                <c:ptCount val="1"/>
                <c:pt idx="0">
                  <c:v>Reject %</c:v>
                </c:pt>
              </c:strCache>
            </c:strRef>
          </c:tx>
          <c:spPr>
            <a:ln w="12700">
              <a:solidFill>
                <a:srgbClr val="0000FF"/>
              </a:solidFill>
              <a:prstDash val="solid"/>
            </a:ln>
          </c:spPr>
          <c:marker>
            <c:symbol val="none"/>
          </c:marker>
          <c:dLbls>
            <c:numFmt formatCode="0.0%" sourceLinked="0"/>
            <c:spPr>
              <a:noFill/>
              <a:ln w="25400">
                <a:noFill/>
              </a:ln>
            </c:spPr>
            <c:txPr>
              <a:bodyPr wrap="square" lIns="38100" tIns="19050" rIns="38100" bIns="19050" anchor="ctr">
                <a:spAutoFit/>
              </a:bodyPr>
              <a:lstStyle/>
              <a:p>
                <a:pPr>
                  <a:defRPr sz="800" b="1" i="0" u="none" strike="noStrike" baseline="0">
                    <a:solidFill>
                      <a:srgbClr val="0000FF"/>
                    </a:solidFill>
                    <a:latin typeface="Arial"/>
                    <a:ea typeface="Arial"/>
                    <a:cs typeface="Aria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'HVPT audit sheet Blank'!$G$36:$R$36</c:f>
              <c:strCache>
                <c:ptCount val="12"/>
                <c:pt idx="0">
                  <c:v>0 - 1</c:v>
                </c:pt>
                <c:pt idx="1">
                  <c:v>0 - 2</c:v>
                </c:pt>
                <c:pt idx="2">
                  <c:v>0 - 3</c:v>
                </c:pt>
                <c:pt idx="3">
                  <c:v>0 - 4</c:v>
                </c:pt>
                <c:pt idx="4">
                  <c:v>0 - 5</c:v>
                </c:pt>
                <c:pt idx="5">
                  <c:v>0 - 6</c:v>
                </c:pt>
                <c:pt idx="6">
                  <c:v>0 - 7</c:v>
                </c:pt>
                <c:pt idx="7">
                  <c:v>0 - 8</c:v>
                </c:pt>
                <c:pt idx="8">
                  <c:v>0 - 9</c:v>
                </c:pt>
                <c:pt idx="9">
                  <c:v>0 - 10</c:v>
                </c:pt>
                <c:pt idx="10">
                  <c:v>0 - 11</c:v>
                </c:pt>
                <c:pt idx="11">
                  <c:v>0 - 12</c:v>
                </c:pt>
              </c:strCache>
            </c:strRef>
          </c:cat>
          <c:val>
            <c:numRef>
              <c:f>'HVPT audit sheet Blank'!$G$45:$R$45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B3FC-4379-9B38-3A4C0996182B}"/>
            </c:ext>
          </c:extLst>
        </c:ser>
        <c:dLbls>
          <c:showLegendKey val="0"/>
          <c:showVal val="0"/>
          <c:showCatName val="0"/>
          <c:showSerName val="0"/>
          <c:showPercent val="0"/>
          <c:showBubbleSize val="0"/>
        </c:dLbls>
        <c:marker val="1"/>
        <c:smooth val="0"/>
        <c:axId val="3"/>
        <c:axId val="4"/>
      </c:lineChart>
      <c:catAx>
        <c:axId val="111148380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Pcs/Hr</a:t>
                </a:r>
              </a:p>
            </c:rich>
          </c:tx>
          <c:layout>
            <c:manualLayout>
              <c:xMode val="edge"/>
              <c:yMode val="edge"/>
              <c:x val="8.9555097809885433E-3"/>
              <c:y val="0.49676289854003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1483807"/>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825" b="1" i="0" u="none" strike="noStrike" baseline="0">
                    <a:solidFill>
                      <a:srgbClr val="0000FF"/>
                    </a:solidFill>
                    <a:latin typeface="Arial"/>
                    <a:ea typeface="Arial"/>
                    <a:cs typeface="Arial"/>
                  </a:defRPr>
                </a:pPr>
                <a:r>
                  <a:rPr lang="en-US"/>
                  <a:t>Reject %</a:t>
                </a:r>
              </a:p>
            </c:rich>
          </c:tx>
          <c:layout>
            <c:manualLayout>
              <c:xMode val="edge"/>
              <c:yMode val="edge"/>
              <c:x val="0.96918516963142698"/>
              <c:y val="0.48157800644492005"/>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FF"/>
                </a:solidFill>
                <a:latin typeface="Arial"/>
                <a:ea typeface="Arial"/>
                <a:cs typeface="Arial"/>
              </a:defRPr>
            </a:pPr>
            <a:endParaRPr lang="en-US"/>
          </a:p>
        </c:txPr>
        <c:crossAx val="3"/>
        <c:crosses val="max"/>
        <c:crossBetween val="between"/>
      </c:valAx>
      <c:spPr>
        <a:noFill/>
        <a:ln w="12700">
          <a:solidFill>
            <a:srgbClr val="808080"/>
          </a:solidFill>
          <a:prstDash val="solid"/>
        </a:ln>
      </c:spPr>
    </c:plotArea>
    <c:legend>
      <c:legendPos val="r"/>
      <c:layout>
        <c:manualLayout>
          <c:xMode val="edge"/>
          <c:yMode val="edge"/>
          <c:x val="0.23383831094803414"/>
          <c:y val="0.94797112079473012"/>
          <c:w val="0.59006858890291169"/>
          <c:h val="4.1216135686727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927737347613389E-2"/>
          <c:y val="9.1746227381578685E-2"/>
          <c:w val="0.9184341625414959"/>
          <c:h val="0.82571604643420815"/>
        </c:manualLayout>
      </c:layout>
      <c:lineChart>
        <c:grouping val="standard"/>
        <c:varyColors val="0"/>
        <c:ser>
          <c:idx val="0"/>
          <c:order val="0"/>
          <c:tx>
            <c:v>Proc. 1</c:v>
          </c:tx>
          <c:spPr>
            <a:ln w="12700">
              <a:solidFill>
                <a:srgbClr val="000080"/>
              </a:solidFill>
              <a:prstDash val="solid"/>
            </a:ln>
          </c:spPr>
          <c:marker>
            <c:symbol val="diamond"/>
            <c:size val="7"/>
            <c:spPr>
              <a:solidFill>
                <a:srgbClr val="FFFFFF"/>
              </a:solidFill>
              <a:ln>
                <a:solidFill>
                  <a:srgbClr val="000080"/>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pt idx="0">
                <c:v>2</c:v>
              </c:pt>
              <c:pt idx="1">
                <c:v>3</c:v>
              </c:pt>
              <c:pt idx="2">
                <c:v>4</c:v>
              </c:pt>
              <c:pt idx="3">
                <c:v>5</c:v>
              </c:pt>
              <c:pt idx="4">
                <c:v>6</c:v>
              </c:pt>
            </c:numLit>
          </c:val>
          <c:smooth val="0"/>
          <c:extLst>
            <c:ext xmlns:c16="http://schemas.microsoft.com/office/drawing/2014/chart" uri="{C3380CC4-5D6E-409C-BE32-E72D297353CC}">
              <c16:uniqueId val="{00000000-FDBC-409B-88E6-AAF0B5281B8D}"/>
            </c:ext>
          </c:extLst>
        </c:ser>
        <c:ser>
          <c:idx val="1"/>
          <c:order val="1"/>
          <c:tx>
            <c:v>Proc. 2</c:v>
          </c:tx>
          <c:spPr>
            <a:ln w="12700">
              <a:solidFill>
                <a:srgbClr val="993366"/>
              </a:solidFill>
              <a:prstDash val="sysDash"/>
            </a:ln>
          </c:spPr>
          <c:marker>
            <c:symbol val="square"/>
            <c:size val="7"/>
            <c:spPr>
              <a:solidFill>
                <a:srgbClr val="FFFFFF"/>
              </a:solidFill>
              <a:ln>
                <a:solidFill>
                  <a:srgbClr val="FF00FF"/>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1-FDBC-409B-88E6-AAF0B5281B8D}"/>
            </c:ext>
          </c:extLst>
        </c:ser>
        <c:ser>
          <c:idx val="2"/>
          <c:order val="2"/>
          <c:tx>
            <c:v>Proc. 3</c:v>
          </c:tx>
          <c:spPr>
            <a:ln w="12700">
              <a:solidFill>
                <a:srgbClr val="000000"/>
              </a:solidFill>
              <a:prstDash val="lgDashDot"/>
            </a:ln>
          </c:spPr>
          <c:marker>
            <c:symbol val="circle"/>
            <c:size val="7"/>
            <c:spPr>
              <a:solidFill>
                <a:srgbClr val="FFFFFF"/>
              </a:solidFill>
              <a:ln>
                <a:solidFill>
                  <a:srgbClr val="660066"/>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2-FDBC-409B-88E6-AAF0B5281B8D}"/>
            </c:ext>
          </c:extLst>
        </c:ser>
        <c:ser>
          <c:idx val="3"/>
          <c:order val="3"/>
          <c:tx>
            <c:v>Proc. 4</c:v>
          </c:tx>
          <c:spPr>
            <a:ln w="12700">
              <a:solidFill>
                <a:srgbClr val="333399"/>
              </a:solidFill>
              <a:prstDash val="lgDashDotDot"/>
            </a:ln>
          </c:spPr>
          <c:marker>
            <c:symbol val="triangle"/>
            <c:size val="7"/>
            <c:spPr>
              <a:solidFill>
                <a:srgbClr val="FFFFFF"/>
              </a:solidFill>
              <a:ln>
                <a:solidFill>
                  <a:srgbClr val="333399"/>
                </a:solidFill>
                <a:prstDash val="solid"/>
              </a:ln>
            </c:spPr>
          </c:marker>
          <c:cat>
            <c:numLit>
              <c:formatCode>General</c:formatCode>
              <c:ptCount val="10"/>
              <c:pt idx="0">
                <c:v>1</c:v>
              </c:pt>
              <c:pt idx="1">
                <c:v>2</c:v>
              </c:pt>
              <c:pt idx="2">
                <c:v>3</c:v>
              </c:pt>
              <c:pt idx="3">
                <c:v>4</c:v>
              </c:pt>
              <c:pt idx="4">
                <c:v>5</c:v>
              </c:pt>
              <c:pt idx="5">
                <c:v>6</c:v>
              </c:pt>
              <c:pt idx="6">
                <c:v>7</c:v>
              </c:pt>
              <c:pt idx="7">
                <c:v>8</c:v>
              </c:pt>
              <c:pt idx="8">
                <c:v>9</c:v>
              </c:pt>
              <c:pt idx="9">
                <c:v>10</c:v>
              </c:pt>
            </c:numLit>
          </c:cat>
          <c:val>
            <c:numLit>
              <c:formatCode>General</c:formatCode>
              <c:ptCount val="5"/>
            </c:numLit>
          </c:val>
          <c:smooth val="0"/>
          <c:extLst>
            <c:ext xmlns:c16="http://schemas.microsoft.com/office/drawing/2014/chart" uri="{C3380CC4-5D6E-409C-BE32-E72D297353CC}">
              <c16:uniqueId val="{00000003-FDBC-409B-88E6-AAF0B5281B8D}"/>
            </c:ext>
          </c:extLst>
        </c:ser>
        <c:dLbls>
          <c:showLegendKey val="0"/>
          <c:showVal val="0"/>
          <c:showCatName val="0"/>
          <c:showSerName val="0"/>
          <c:showPercent val="0"/>
          <c:showBubbleSize val="0"/>
        </c:dLbls>
        <c:marker val="1"/>
        <c:smooth val="0"/>
        <c:axId val="1111458847"/>
        <c:axId val="1"/>
      </c:lineChart>
      <c:catAx>
        <c:axId val="1111458847"/>
        <c:scaling>
          <c:orientation val="minMax"/>
        </c:scaling>
        <c:delete val="1"/>
        <c:axPos val="b"/>
        <c:majorGridlines>
          <c:spPr>
            <a:ln w="3175">
              <a:solidFill>
                <a:srgbClr val="000000"/>
              </a:solidFill>
              <a:prstDash val="solid"/>
            </a:ln>
          </c:spPr>
        </c:majorGridlines>
        <c:numFmt formatCode="General" sourceLinked="1"/>
        <c:majorTickMark val="out"/>
        <c:minorTickMark val="none"/>
        <c:tickLblPos val="nextTo"/>
        <c:crossAx val="1"/>
        <c:crossesAt val="0"/>
        <c:auto val="0"/>
        <c:lblAlgn val="ctr"/>
        <c:lblOffset val="100"/>
        <c:noMultiLvlLbl val="0"/>
      </c:catAx>
      <c:valAx>
        <c:axId val="1"/>
        <c:scaling>
          <c:orientation val="minMax"/>
          <c:max val="10"/>
        </c:scaling>
        <c:delete val="1"/>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600" b="0" i="0" u="none" strike="noStrike" baseline="0">
                    <a:solidFill>
                      <a:srgbClr val="000000"/>
                    </a:solidFill>
                    <a:latin typeface="Arial"/>
                    <a:ea typeface="Arial"/>
                    <a:cs typeface="Arial"/>
                  </a:defRPr>
                </a:pPr>
                <a:r>
                  <a:rPr lang="en-US"/>
                  <a:t>Set Scale &amp; Target</a:t>
                </a:r>
              </a:p>
            </c:rich>
          </c:tx>
          <c:layout>
            <c:manualLayout>
              <c:xMode val="edge"/>
              <c:yMode val="edge"/>
              <c:x val="1.3283138714443124E-2"/>
              <c:y val="0.26606405940657818"/>
            </c:manualLayout>
          </c:layout>
          <c:overlay val="0"/>
          <c:spPr>
            <a:noFill/>
            <a:ln w="25400">
              <a:noFill/>
            </a:ln>
          </c:spPr>
        </c:title>
        <c:numFmt formatCode="General" sourceLinked="1"/>
        <c:majorTickMark val="out"/>
        <c:minorTickMark val="none"/>
        <c:tickLblPos val="nextTo"/>
        <c:crossAx val="1111458847"/>
        <c:crosses val="autoZero"/>
        <c:crossBetween val="between"/>
        <c:majorUnit val="1"/>
        <c:minorUnit val="1"/>
      </c:valAx>
      <c:spPr>
        <a:no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Cycle Time [pcs/hr]</a:t>
            </a:r>
          </a:p>
        </c:rich>
      </c:tx>
      <c:layout>
        <c:manualLayout>
          <c:xMode val="edge"/>
          <c:yMode val="edge"/>
          <c:x val="0.40598311007148064"/>
          <c:y val="3.4708324788823068E-2"/>
        </c:manualLayout>
      </c:layout>
      <c:overlay val="0"/>
      <c:spPr>
        <a:noFill/>
        <a:ln w="25400">
          <a:noFill/>
        </a:ln>
      </c:spPr>
    </c:title>
    <c:autoTitleDeleted val="0"/>
    <c:plotArea>
      <c:layout>
        <c:manualLayout>
          <c:layoutTarget val="inner"/>
          <c:xMode val="edge"/>
          <c:yMode val="edge"/>
          <c:x val="8.3584757955893083E-2"/>
          <c:y val="0.19306505663782836"/>
          <c:w val="0.84380803269758708"/>
          <c:h val="0.65511963038903542"/>
        </c:manualLayout>
      </c:layout>
      <c:lineChart>
        <c:grouping val="standard"/>
        <c:varyColors val="0"/>
        <c:ser>
          <c:idx val="0"/>
          <c:order val="0"/>
          <c:tx>
            <c:strRef>
              <c:f>'HVPT audit example'!$B$44</c:f>
              <c:strCache>
                <c:ptCount val="1"/>
                <c:pt idx="0">
                  <c:v>Actual Direct Pcs./Hr.</c:v>
                </c:pt>
              </c:strCache>
            </c:strRef>
          </c:tx>
          <c:spPr>
            <a:ln w="25400">
              <a:solidFill>
                <a:srgbClr val="339966"/>
              </a:solidFill>
              <a:prstDash val="solid"/>
            </a:ln>
          </c:spPr>
          <c:marker>
            <c:symbol val="diamond"/>
            <c:size val="7"/>
            <c:spPr>
              <a:solidFill>
                <a:srgbClr val="FFFFFF"/>
              </a:solidFill>
              <a:ln>
                <a:solidFill>
                  <a:srgbClr val="339966"/>
                </a:solidFill>
                <a:prstDash val="solid"/>
              </a:ln>
            </c:spPr>
          </c:marker>
          <c:dLbls>
            <c:numFmt formatCode="0" sourceLinked="0"/>
            <c:spPr>
              <a:noFill/>
              <a:ln w="25400">
                <a:noFill/>
              </a:ln>
            </c:spPr>
            <c:txPr>
              <a:bodyPr wrap="square" lIns="38100" tIns="19050" rIns="38100" bIns="19050" anchor="ctr">
                <a:spAutoFit/>
              </a:bodyPr>
              <a:lstStyle/>
              <a:p>
                <a:pPr>
                  <a:defRPr sz="825" b="1" i="0" u="none" strike="noStrike" baseline="0">
                    <a:solidFill>
                      <a:srgbClr val="339966"/>
                    </a:solidFill>
                    <a:latin typeface="Arial"/>
                    <a:ea typeface="Arial"/>
                    <a:cs typeface="Aria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'HVPT audit example'!$G$36:$R$36</c:f>
              <c:strCache>
                <c:ptCount val="12"/>
                <c:pt idx="0">
                  <c:v>10-369 Curing STI - 1</c:v>
                </c:pt>
                <c:pt idx="1">
                  <c:v>10-369 Curing STI - 2</c:v>
                </c:pt>
                <c:pt idx="2">
                  <c:v>10-369 Curing STI - 3</c:v>
                </c:pt>
                <c:pt idx="3">
                  <c:v>10-369 Curing STI - 4</c:v>
                </c:pt>
                <c:pt idx="4">
                  <c:v>10-369 Curing STI - 5</c:v>
                </c:pt>
                <c:pt idx="5">
                  <c:v>10-369 Curing STI - 6</c:v>
                </c:pt>
                <c:pt idx="6">
                  <c:v>10-369 Curing STI - 7</c:v>
                </c:pt>
                <c:pt idx="7">
                  <c:v>10-369 Curing STI - 8</c:v>
                </c:pt>
                <c:pt idx="8">
                  <c:v>10-369 Curing STI - 9</c:v>
                </c:pt>
                <c:pt idx="9">
                  <c:v>10-369 Curing STI - 10</c:v>
                </c:pt>
                <c:pt idx="10">
                  <c:v>10-369 Curing STI - 11</c:v>
                </c:pt>
                <c:pt idx="11">
                  <c:v>10-369 Curing STI - 12</c:v>
                </c:pt>
              </c:strCache>
            </c:strRef>
          </c:cat>
          <c:val>
            <c:numRef>
              <c:f>'HVPT audit example'!$G$44:$R$44</c:f>
              <c:numCache>
                <c:formatCode>0.00</c:formatCode>
                <c:ptCount val="12"/>
                <c:pt idx="0">
                  <c:v>64.714285714285708</c:v>
                </c:pt>
                <c:pt idx="1">
                  <c:v>0</c:v>
                </c:pt>
                <c:pt idx="2">
                  <c:v>0</c:v>
                </c:pt>
                <c:pt idx="3">
                  <c:v>201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074-4D71-8476-FDDE4A1E2E4D}"/>
            </c:ext>
          </c:extLst>
        </c:ser>
        <c:ser>
          <c:idx val="4"/>
          <c:order val="1"/>
          <c:tx>
            <c:strRef>
              <c:f>'HVPT audit example'!$B$43</c:f>
              <c:strCache>
                <c:ptCount val="1"/>
                <c:pt idx="0">
                  <c:v>Target Direct Pcs./Hr.</c:v>
                </c:pt>
              </c:strCache>
            </c:strRef>
          </c:tx>
          <c:spPr>
            <a:ln w="25400">
              <a:solidFill>
                <a:srgbClr val="FF9900"/>
              </a:solidFill>
              <a:prstDash val="sysDash"/>
            </a:ln>
          </c:spPr>
          <c:marker>
            <c:symbol val="none"/>
          </c:marker>
          <c:dLbls>
            <c:dLbl>
              <c:idx val="0"/>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74-4D71-8476-FDDE4A1E2E4D}"/>
                </c:ext>
              </c:extLst>
            </c:dLbl>
            <c:dLbl>
              <c:idx val="3"/>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74-4D71-8476-FDDE4A1E2E4D}"/>
                </c:ext>
              </c:extLst>
            </c:dLbl>
            <c:dLbl>
              <c:idx val="6"/>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74-4D71-8476-FDDE4A1E2E4D}"/>
                </c:ext>
              </c:extLst>
            </c:dLbl>
            <c:dLbl>
              <c:idx val="9"/>
              <c:spPr>
                <a:noFill/>
                <a:ln w="25400">
                  <a:noFill/>
                </a:ln>
              </c:spPr>
              <c:txPr>
                <a:bodyPr/>
                <a:lstStyle/>
                <a:p>
                  <a:pPr algn="r">
                    <a:defRPr sz="800" b="0" i="0" u="none" strike="noStrike" baseline="0">
                      <a:solidFill>
                        <a:srgbClr val="FF9900"/>
                      </a:solidFill>
                      <a:latin typeface="Arial"/>
                      <a:ea typeface="Arial"/>
                      <a:cs typeface="Arial"/>
                    </a:defRPr>
                  </a:pPr>
                  <a:endParaRPr lang="en-US"/>
                </a:p>
              </c:txPr>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074-4D71-8476-FDDE4A1E2E4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'HVPT audit example'!$G$36:$R$36</c:f>
              <c:strCache>
                <c:ptCount val="12"/>
                <c:pt idx="0">
                  <c:v>10-369 Curing STI - 1</c:v>
                </c:pt>
                <c:pt idx="1">
                  <c:v>10-369 Curing STI - 2</c:v>
                </c:pt>
                <c:pt idx="2">
                  <c:v>10-369 Curing STI - 3</c:v>
                </c:pt>
                <c:pt idx="3">
                  <c:v>10-369 Curing STI - 4</c:v>
                </c:pt>
                <c:pt idx="4">
                  <c:v>10-369 Curing STI - 5</c:v>
                </c:pt>
                <c:pt idx="5">
                  <c:v>10-369 Curing STI - 6</c:v>
                </c:pt>
                <c:pt idx="6">
                  <c:v>10-369 Curing STI - 7</c:v>
                </c:pt>
                <c:pt idx="7">
                  <c:v>10-369 Curing STI - 8</c:v>
                </c:pt>
                <c:pt idx="8">
                  <c:v>10-369 Curing STI - 9</c:v>
                </c:pt>
                <c:pt idx="9">
                  <c:v>10-369 Curing STI - 10</c:v>
                </c:pt>
                <c:pt idx="10">
                  <c:v>10-369 Curing STI - 11</c:v>
                </c:pt>
                <c:pt idx="11">
                  <c:v>10-369 Curing STI - 12</c:v>
                </c:pt>
              </c:strCache>
            </c:strRef>
          </c:cat>
          <c:val>
            <c:numRef>
              <c:f>'HVPT audit example'!$G$43:$R$43</c:f>
              <c:numCache>
                <c:formatCode>General</c:formatCode>
                <c:ptCount val="12"/>
                <c:pt idx="0">
                  <c:v>68</c:v>
                </c:pt>
                <c:pt idx="1">
                  <c:v>68</c:v>
                </c:pt>
                <c:pt idx="2">
                  <c:v>68</c:v>
                </c:pt>
                <c:pt idx="3">
                  <c:v>188</c:v>
                </c:pt>
                <c:pt idx="4">
                  <c:v>188</c:v>
                </c:pt>
                <c:pt idx="5">
                  <c:v>188</c:v>
                </c:pt>
                <c:pt idx="6">
                  <c:v>188</c:v>
                </c:pt>
                <c:pt idx="7">
                  <c:v>188</c:v>
                </c:pt>
                <c:pt idx="8">
                  <c:v>188</c:v>
                </c:pt>
                <c:pt idx="9">
                  <c:v>500</c:v>
                </c:pt>
                <c:pt idx="10">
                  <c:v>500</c:v>
                </c:pt>
                <c:pt idx="11">
                  <c:v>500</c:v>
                </c:pt>
              </c:numCache>
            </c:numRef>
          </c:val>
          <c:smooth val="0"/>
          <c:extLst>
            <c:ext xmlns:c16="http://schemas.microsoft.com/office/drawing/2014/chart" uri="{C3380CC4-5D6E-409C-BE32-E72D297353CC}">
              <c16:uniqueId val="{00000005-0074-4D71-8476-FDDE4A1E2E4D}"/>
            </c:ext>
          </c:extLst>
        </c:ser>
        <c:dLbls>
          <c:showLegendKey val="0"/>
          <c:showVal val="0"/>
          <c:showCatName val="0"/>
          <c:showSerName val="0"/>
          <c:showPercent val="0"/>
          <c:showBubbleSize val="0"/>
        </c:dLbls>
        <c:marker val="1"/>
        <c:smooth val="0"/>
        <c:axId val="1111467167"/>
        <c:axId val="1"/>
      </c:lineChart>
      <c:lineChart>
        <c:grouping val="standard"/>
        <c:varyColors val="0"/>
        <c:ser>
          <c:idx val="1"/>
          <c:order val="2"/>
          <c:tx>
            <c:strRef>
              <c:f>'HVPT audit example'!$B$45</c:f>
              <c:strCache>
                <c:ptCount val="1"/>
                <c:pt idx="0">
                  <c:v>Reject %</c:v>
                </c:pt>
              </c:strCache>
            </c:strRef>
          </c:tx>
          <c:spPr>
            <a:ln w="12700">
              <a:solidFill>
                <a:srgbClr val="0000FF"/>
              </a:solidFill>
              <a:prstDash val="solid"/>
            </a:ln>
          </c:spPr>
          <c:marker>
            <c:symbol val="none"/>
          </c:marker>
          <c:dLbls>
            <c:numFmt formatCode="0.0%" sourceLinked="0"/>
            <c:spPr>
              <a:noFill/>
              <a:ln w="25400">
                <a:noFill/>
              </a:ln>
            </c:spPr>
            <c:txPr>
              <a:bodyPr wrap="square" lIns="38100" tIns="19050" rIns="38100" bIns="19050" anchor="ctr">
                <a:spAutoFit/>
              </a:bodyPr>
              <a:lstStyle/>
              <a:p>
                <a:pPr>
                  <a:defRPr sz="800" b="1" i="0" u="none" strike="noStrike" baseline="0">
                    <a:solidFill>
                      <a:srgbClr val="0000FF"/>
                    </a:solidFill>
                    <a:latin typeface="Arial"/>
                    <a:ea typeface="Arial"/>
                    <a:cs typeface="Arial"/>
                  </a:defRPr>
                </a:pPr>
                <a:endParaRPr lang="en-US"/>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'HVPT audit example'!$G$36:$R$36</c:f>
              <c:strCache>
                <c:ptCount val="12"/>
                <c:pt idx="0">
                  <c:v>10-369 Curing STI - 1</c:v>
                </c:pt>
                <c:pt idx="1">
                  <c:v>10-369 Curing STI - 2</c:v>
                </c:pt>
                <c:pt idx="2">
                  <c:v>10-369 Curing STI - 3</c:v>
                </c:pt>
                <c:pt idx="3">
                  <c:v>10-369 Curing STI - 4</c:v>
                </c:pt>
                <c:pt idx="4">
                  <c:v>10-369 Curing STI - 5</c:v>
                </c:pt>
                <c:pt idx="5">
                  <c:v>10-369 Curing STI - 6</c:v>
                </c:pt>
                <c:pt idx="6">
                  <c:v>10-369 Curing STI - 7</c:v>
                </c:pt>
                <c:pt idx="7">
                  <c:v>10-369 Curing STI - 8</c:v>
                </c:pt>
                <c:pt idx="8">
                  <c:v>10-369 Curing STI - 9</c:v>
                </c:pt>
                <c:pt idx="9">
                  <c:v>10-369 Curing STI - 10</c:v>
                </c:pt>
                <c:pt idx="10">
                  <c:v>10-369 Curing STI - 11</c:v>
                </c:pt>
                <c:pt idx="11">
                  <c:v>10-369 Curing STI - 12</c:v>
                </c:pt>
              </c:strCache>
            </c:strRef>
          </c:cat>
          <c:val>
            <c:numRef>
              <c:f>'HVPT audit example'!$G$45:$R$45</c:f>
              <c:numCache>
                <c:formatCode>0.00%</c:formatCode>
                <c:ptCount val="12"/>
                <c:pt idx="0">
                  <c:v>6.6225165562913907E-3</c:v>
                </c:pt>
                <c:pt idx="1">
                  <c:v>0</c:v>
                </c:pt>
                <c:pt idx="2">
                  <c:v>0</c:v>
                </c:pt>
                <c:pt idx="3">
                  <c:v>4.9751243781094526E-3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0074-4D71-8476-FDDE4A1E2E4D}"/>
            </c:ext>
          </c:extLst>
        </c:ser>
        <c:dLbls>
          <c:showLegendKey val="0"/>
          <c:showVal val="0"/>
          <c:showCatName val="0"/>
          <c:showSerName val="0"/>
          <c:showPercent val="0"/>
          <c:showBubbleSize val="0"/>
        </c:dLbls>
        <c:marker val="1"/>
        <c:smooth val="0"/>
        <c:axId val="3"/>
        <c:axId val="4"/>
      </c:lineChart>
      <c:catAx>
        <c:axId val="1111467167"/>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25" b="1" i="0" u="none" strike="noStrike" baseline="0">
                    <a:solidFill>
                      <a:srgbClr val="000000"/>
                    </a:solidFill>
                    <a:latin typeface="Arial"/>
                    <a:ea typeface="Arial"/>
                    <a:cs typeface="Arial"/>
                  </a:defRPr>
                </a:pPr>
                <a:r>
                  <a:rPr lang="en-US"/>
                  <a:t>Pcs/Hr</a:t>
                </a:r>
              </a:p>
            </c:rich>
          </c:tx>
          <c:layout>
            <c:manualLayout>
              <c:xMode val="edge"/>
              <c:yMode val="edge"/>
              <c:x val="8.9555097809885433E-3"/>
              <c:y val="0.4685623846491114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1467167"/>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825" b="1" i="0" u="none" strike="noStrike" baseline="0">
                    <a:solidFill>
                      <a:srgbClr val="0000FF"/>
                    </a:solidFill>
                    <a:latin typeface="Arial"/>
                    <a:ea typeface="Arial"/>
                    <a:cs typeface="Arial"/>
                  </a:defRPr>
                </a:pPr>
                <a:r>
                  <a:rPr lang="en-US"/>
                  <a:t>Reject %</a:t>
                </a:r>
              </a:p>
            </c:rich>
          </c:tx>
          <c:layout>
            <c:manualLayout>
              <c:xMode val="edge"/>
              <c:yMode val="edge"/>
              <c:x val="0.96918516963142698"/>
              <c:y val="0.45337749255400139"/>
            </c:manualLayout>
          </c:layout>
          <c:overlay val="0"/>
          <c:spPr>
            <a:noFill/>
            <a:ln w="25400">
              <a:noFill/>
            </a:ln>
          </c:spPr>
        </c:title>
        <c:numFmt formatCode="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FF"/>
                </a:solidFill>
                <a:latin typeface="Arial"/>
                <a:ea typeface="Arial"/>
                <a:cs typeface="Arial"/>
              </a:defRPr>
            </a:pPr>
            <a:endParaRPr lang="en-US"/>
          </a:p>
        </c:txPr>
        <c:crossAx val="3"/>
        <c:crosses val="max"/>
        <c:crossBetween val="between"/>
      </c:valAx>
      <c:spPr>
        <a:noFill/>
        <a:ln w="12700">
          <a:solidFill>
            <a:srgbClr val="808080"/>
          </a:solidFill>
          <a:prstDash val="solid"/>
        </a:ln>
      </c:spPr>
    </c:plotArea>
    <c:legend>
      <c:legendPos val="r"/>
      <c:layout>
        <c:manualLayout>
          <c:xMode val="edge"/>
          <c:yMode val="edge"/>
          <c:x val="0.23383831094803414"/>
          <c:y val="0.94797112079473012"/>
          <c:w val="0.59006858890291169"/>
          <c:h val="4.1216135686727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lockText="1" noThreeD="1"/>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832467</xdr:colOff>
      <xdr:row>46</xdr:row>
      <xdr:rowOff>394941</xdr:rowOff>
    </xdr:from>
    <xdr:to>
      <xdr:col>4</xdr:col>
      <xdr:colOff>412749</xdr:colOff>
      <xdr:row>47</xdr:row>
      <xdr:rowOff>190500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4173837" y="3657600"/>
          <a:ext cx="46610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6</xdr:col>
      <xdr:colOff>709729</xdr:colOff>
      <xdr:row>46</xdr:row>
      <xdr:rowOff>394940</xdr:rowOff>
    </xdr:from>
    <xdr:to>
      <xdr:col>7</xdr:col>
      <xdr:colOff>238126</xdr:colOff>
      <xdr:row>47</xdr:row>
      <xdr:rowOff>190500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82819" y="3657600"/>
          <a:ext cx="53423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9</xdr:col>
      <xdr:colOff>753094</xdr:colOff>
      <xdr:row>46</xdr:row>
      <xdr:rowOff>394941</xdr:rowOff>
    </xdr:from>
    <xdr:to>
      <xdr:col>10</xdr:col>
      <xdr:colOff>301625</xdr:colOff>
      <xdr:row>47</xdr:row>
      <xdr:rowOff>174626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9066514" y="3657600"/>
          <a:ext cx="436261"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11</xdr:col>
      <xdr:colOff>721344</xdr:colOff>
      <xdr:row>46</xdr:row>
      <xdr:rowOff>406556</xdr:rowOff>
    </xdr:from>
    <xdr:to>
      <xdr:col>12</xdr:col>
      <xdr:colOff>254001</xdr:colOff>
      <xdr:row>47</xdr:row>
      <xdr:rowOff>158750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11084544" y="3657600"/>
          <a:ext cx="45277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14</xdr:col>
      <xdr:colOff>732184</xdr:colOff>
      <xdr:row>46</xdr:row>
      <xdr:rowOff>394941</xdr:rowOff>
    </xdr:from>
    <xdr:to>
      <xdr:col>15</xdr:col>
      <xdr:colOff>301624</xdr:colOff>
      <xdr:row>47</xdr:row>
      <xdr:rowOff>158749</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13869064" y="3657600"/>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xdr:col>
      <xdr:colOff>124675</xdr:colOff>
      <xdr:row>48</xdr:row>
      <xdr:rowOff>46467</xdr:rowOff>
    </xdr:from>
    <xdr:to>
      <xdr:col>1</xdr:col>
      <xdr:colOff>449919</xdr:colOff>
      <xdr:row>49</xdr:row>
      <xdr:rowOff>116162</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1079080" y="36576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30</a:t>
          </a:r>
        </a:p>
      </xdr:txBody>
    </xdr:sp>
    <xdr:clientData/>
  </xdr:twoCellAnchor>
  <xdr:twoCellAnchor>
    <xdr:from>
      <xdr:col>11</xdr:col>
      <xdr:colOff>70700</xdr:colOff>
      <xdr:row>48</xdr:row>
      <xdr:rowOff>24242</xdr:rowOff>
    </xdr:from>
    <xdr:to>
      <xdr:col>11</xdr:col>
      <xdr:colOff>395944</xdr:colOff>
      <xdr:row>49</xdr:row>
      <xdr:rowOff>93937</xdr:rowOff>
    </xdr:to>
    <xdr:sp macro="" textlink="">
      <xdr:nvSpPr>
        <xdr:cNvPr id="8" name="Rectangle 7">
          <a:extLst>
            <a:ext uri="{FF2B5EF4-FFF2-40B4-BE49-F238E27FC236}">
              <a16:creationId xmlns:a16="http://schemas.microsoft.com/office/drawing/2014/main" id="{00000000-0008-0000-0000-000008000000}"/>
            </a:ext>
          </a:extLst>
        </xdr:cNvPr>
        <xdr:cNvSpPr/>
      </xdr:nvSpPr>
      <xdr:spPr>
        <a:xfrm>
          <a:off x="10431995" y="3657600"/>
          <a:ext cx="330959"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31</a:t>
          </a:r>
        </a:p>
      </xdr:txBody>
    </xdr:sp>
    <xdr:clientData/>
  </xdr:twoCellAnchor>
  <xdr:twoCellAnchor>
    <xdr:from>
      <xdr:col>0</xdr:col>
      <xdr:colOff>169978</xdr:colOff>
      <xdr:row>100</xdr:row>
      <xdr:rowOff>181983</xdr:rowOff>
    </xdr:from>
    <xdr:to>
      <xdr:col>0</xdr:col>
      <xdr:colOff>495222</xdr:colOff>
      <xdr:row>100</xdr:row>
      <xdr:rowOff>414300</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173788" y="108204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8</a:t>
          </a:r>
        </a:p>
      </xdr:txBody>
    </xdr:sp>
    <xdr:clientData/>
  </xdr:twoCellAnchor>
  <xdr:twoCellAnchor>
    <xdr:from>
      <xdr:col>0</xdr:col>
      <xdr:colOff>168817</xdr:colOff>
      <xdr:row>101</xdr:row>
      <xdr:rowOff>30590</xdr:rowOff>
    </xdr:from>
    <xdr:to>
      <xdr:col>0</xdr:col>
      <xdr:colOff>495997</xdr:colOff>
      <xdr:row>101</xdr:row>
      <xdr:rowOff>262907</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172627" y="10820400"/>
          <a:ext cx="3233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9</a:t>
          </a:r>
        </a:p>
      </xdr:txBody>
    </xdr:sp>
    <xdr:clientData/>
  </xdr:twoCellAnchor>
  <xdr:twoCellAnchor>
    <xdr:from>
      <xdr:col>0</xdr:col>
      <xdr:colOff>692692</xdr:colOff>
      <xdr:row>102</xdr:row>
      <xdr:rowOff>84411</xdr:rowOff>
    </xdr:from>
    <xdr:to>
      <xdr:col>1</xdr:col>
      <xdr:colOff>146747</xdr:colOff>
      <xdr:row>102</xdr:row>
      <xdr:rowOff>316728</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10</a:t>
          </a:r>
        </a:p>
      </xdr:txBody>
    </xdr:sp>
    <xdr:clientData/>
  </xdr:twoCellAnchor>
  <xdr:twoCellAnchor>
    <xdr:from>
      <xdr:col>0</xdr:col>
      <xdr:colOff>692692</xdr:colOff>
      <xdr:row>103</xdr:row>
      <xdr:rowOff>152170</xdr:rowOff>
    </xdr:from>
    <xdr:to>
      <xdr:col>1</xdr:col>
      <xdr:colOff>146747</xdr:colOff>
      <xdr:row>103</xdr:row>
      <xdr:rowOff>384487</xdr:rowOff>
    </xdr:to>
    <xdr:sp macro="" textlink="">
      <xdr:nvSpPr>
        <xdr:cNvPr id="12" name="Rectangle 11">
          <a:extLst>
            <a:ext uri="{FF2B5EF4-FFF2-40B4-BE49-F238E27FC236}">
              <a16:creationId xmlns:a16="http://schemas.microsoft.com/office/drawing/2014/main" id="{00000000-0008-0000-0000-00000C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11</a:t>
          </a:r>
        </a:p>
      </xdr:txBody>
    </xdr:sp>
    <xdr:clientData/>
  </xdr:twoCellAnchor>
  <xdr:twoCellAnchor>
    <xdr:from>
      <xdr:col>0</xdr:col>
      <xdr:colOff>708567</xdr:colOff>
      <xdr:row>104</xdr:row>
      <xdr:rowOff>88670</xdr:rowOff>
    </xdr:from>
    <xdr:to>
      <xdr:col>1</xdr:col>
      <xdr:colOff>162622</xdr:colOff>
      <xdr:row>104</xdr:row>
      <xdr:rowOff>320987</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12</a:t>
          </a:r>
        </a:p>
      </xdr:txBody>
    </xdr:sp>
    <xdr:clientData/>
  </xdr:twoCellAnchor>
  <xdr:twoCellAnchor>
    <xdr:from>
      <xdr:col>0</xdr:col>
      <xdr:colOff>692692</xdr:colOff>
      <xdr:row>105</xdr:row>
      <xdr:rowOff>107642</xdr:rowOff>
    </xdr:from>
    <xdr:to>
      <xdr:col>1</xdr:col>
      <xdr:colOff>146747</xdr:colOff>
      <xdr:row>105</xdr:row>
      <xdr:rowOff>339959</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13</a:t>
          </a:r>
        </a:p>
      </xdr:txBody>
    </xdr:sp>
    <xdr:clientData/>
  </xdr:twoCellAnchor>
  <xdr:twoCellAnchor>
    <xdr:from>
      <xdr:col>0</xdr:col>
      <xdr:colOff>708567</xdr:colOff>
      <xdr:row>106</xdr:row>
      <xdr:rowOff>171143</xdr:rowOff>
    </xdr:from>
    <xdr:to>
      <xdr:col>1</xdr:col>
      <xdr:colOff>162622</xdr:colOff>
      <xdr:row>106</xdr:row>
      <xdr:rowOff>403460</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14</a:t>
          </a:r>
        </a:p>
      </xdr:txBody>
    </xdr:sp>
    <xdr:clientData/>
  </xdr:twoCellAnchor>
  <xdr:twoCellAnchor>
    <xdr:from>
      <xdr:col>0</xdr:col>
      <xdr:colOff>708567</xdr:colOff>
      <xdr:row>107</xdr:row>
      <xdr:rowOff>143651</xdr:rowOff>
    </xdr:from>
    <xdr:to>
      <xdr:col>1</xdr:col>
      <xdr:colOff>162622</xdr:colOff>
      <xdr:row>107</xdr:row>
      <xdr:rowOff>375968</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15</a:t>
          </a:r>
        </a:p>
      </xdr:txBody>
    </xdr:sp>
    <xdr:clientData/>
  </xdr:twoCellAnchor>
  <xdr:twoCellAnchor>
    <xdr:from>
      <xdr:col>0</xdr:col>
      <xdr:colOff>708567</xdr:colOff>
      <xdr:row>108</xdr:row>
      <xdr:rowOff>163785</xdr:rowOff>
    </xdr:from>
    <xdr:to>
      <xdr:col>1</xdr:col>
      <xdr:colOff>162622</xdr:colOff>
      <xdr:row>108</xdr:row>
      <xdr:rowOff>396102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16</a:t>
          </a:r>
        </a:p>
      </xdr:txBody>
    </xdr:sp>
    <xdr:clientData/>
  </xdr:twoCellAnchor>
  <xdr:twoCellAnchor>
    <xdr:from>
      <xdr:col>0</xdr:col>
      <xdr:colOff>720183</xdr:colOff>
      <xdr:row>109</xdr:row>
      <xdr:rowOff>130099</xdr:rowOff>
    </xdr:from>
    <xdr:to>
      <xdr:col>1</xdr:col>
      <xdr:colOff>174238</xdr:colOff>
      <xdr:row>109</xdr:row>
      <xdr:rowOff>362416</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17</a:t>
          </a:r>
        </a:p>
      </xdr:txBody>
    </xdr:sp>
    <xdr:clientData/>
  </xdr:twoCellAnchor>
  <xdr:twoCellAnchor>
    <xdr:from>
      <xdr:col>0</xdr:col>
      <xdr:colOff>720183</xdr:colOff>
      <xdr:row>110</xdr:row>
      <xdr:rowOff>195535</xdr:rowOff>
    </xdr:from>
    <xdr:to>
      <xdr:col>1</xdr:col>
      <xdr:colOff>174238</xdr:colOff>
      <xdr:row>110</xdr:row>
      <xdr:rowOff>427852</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18</a:t>
          </a:r>
        </a:p>
      </xdr:txBody>
    </xdr:sp>
    <xdr:clientData/>
  </xdr:twoCellAnchor>
  <xdr:twoCellAnchor>
    <xdr:from>
      <xdr:col>0</xdr:col>
      <xdr:colOff>720183</xdr:colOff>
      <xdr:row>111</xdr:row>
      <xdr:rowOff>163785</xdr:rowOff>
    </xdr:from>
    <xdr:to>
      <xdr:col>1</xdr:col>
      <xdr:colOff>174238</xdr:colOff>
      <xdr:row>111</xdr:row>
      <xdr:rowOff>396102</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19</a:t>
          </a:r>
        </a:p>
      </xdr:txBody>
    </xdr:sp>
    <xdr:clientData/>
  </xdr:twoCellAnchor>
  <xdr:twoCellAnchor>
    <xdr:from>
      <xdr:col>0</xdr:col>
      <xdr:colOff>708567</xdr:colOff>
      <xdr:row>112</xdr:row>
      <xdr:rowOff>202891</xdr:rowOff>
    </xdr:from>
    <xdr:to>
      <xdr:col>1</xdr:col>
      <xdr:colOff>162622</xdr:colOff>
      <xdr:row>112</xdr:row>
      <xdr:rowOff>435208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a:t>
          </a:r>
        </a:p>
      </xdr:txBody>
    </xdr:sp>
    <xdr:clientData/>
  </xdr:twoCellAnchor>
  <xdr:twoCellAnchor>
    <xdr:from>
      <xdr:col>0</xdr:col>
      <xdr:colOff>708567</xdr:colOff>
      <xdr:row>113</xdr:row>
      <xdr:rowOff>137456</xdr:rowOff>
    </xdr:from>
    <xdr:to>
      <xdr:col>1</xdr:col>
      <xdr:colOff>162622</xdr:colOff>
      <xdr:row>113</xdr:row>
      <xdr:rowOff>369773</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21</a:t>
          </a:r>
        </a:p>
      </xdr:txBody>
    </xdr:sp>
    <xdr:clientData/>
  </xdr:twoCellAnchor>
  <xdr:twoCellAnchor>
    <xdr:from>
      <xdr:col>0</xdr:col>
      <xdr:colOff>708567</xdr:colOff>
      <xdr:row>114</xdr:row>
      <xdr:rowOff>187017</xdr:rowOff>
    </xdr:from>
    <xdr:to>
      <xdr:col>1</xdr:col>
      <xdr:colOff>162622</xdr:colOff>
      <xdr:row>114</xdr:row>
      <xdr:rowOff>419334</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22</a:t>
          </a:r>
        </a:p>
      </xdr:txBody>
    </xdr:sp>
    <xdr:clientData/>
  </xdr:twoCellAnchor>
  <xdr:twoCellAnchor>
    <xdr:from>
      <xdr:col>0</xdr:col>
      <xdr:colOff>701209</xdr:colOff>
      <xdr:row>115</xdr:row>
      <xdr:rowOff>125066</xdr:rowOff>
    </xdr:from>
    <xdr:to>
      <xdr:col>1</xdr:col>
      <xdr:colOff>253999</xdr:colOff>
      <xdr:row>115</xdr:row>
      <xdr:rowOff>412750</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705019" y="10820400"/>
          <a:ext cx="4976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23</a:t>
          </a:r>
        </a:p>
      </xdr:txBody>
    </xdr:sp>
    <xdr:clientData/>
  </xdr:twoCellAnchor>
  <xdr:twoCellAnchor>
    <xdr:from>
      <xdr:col>2</xdr:col>
      <xdr:colOff>832467</xdr:colOff>
      <xdr:row>122</xdr:row>
      <xdr:rowOff>394941</xdr:rowOff>
    </xdr:from>
    <xdr:to>
      <xdr:col>3</xdr:col>
      <xdr:colOff>412749</xdr:colOff>
      <xdr:row>123</xdr:row>
      <xdr:rowOff>190500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3345162" y="10820400"/>
          <a:ext cx="40895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4</xdr:col>
      <xdr:colOff>709729</xdr:colOff>
      <xdr:row>122</xdr:row>
      <xdr:rowOff>394940</xdr:rowOff>
    </xdr:from>
    <xdr:to>
      <xdr:col>6</xdr:col>
      <xdr:colOff>238126</xdr:colOff>
      <xdr:row>123</xdr:row>
      <xdr:rowOff>190500</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4935019" y="10820400"/>
          <a:ext cx="98191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8</xdr:col>
      <xdr:colOff>753094</xdr:colOff>
      <xdr:row>122</xdr:row>
      <xdr:rowOff>394941</xdr:rowOff>
    </xdr:from>
    <xdr:to>
      <xdr:col>9</xdr:col>
      <xdr:colOff>301625</xdr:colOff>
      <xdr:row>123</xdr:row>
      <xdr:rowOff>174626</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8209264" y="10820400"/>
          <a:ext cx="407686"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10</xdr:col>
      <xdr:colOff>721344</xdr:colOff>
      <xdr:row>122</xdr:row>
      <xdr:rowOff>406556</xdr:rowOff>
    </xdr:from>
    <xdr:to>
      <xdr:col>11</xdr:col>
      <xdr:colOff>254001</xdr:colOff>
      <xdr:row>123</xdr:row>
      <xdr:rowOff>158750</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9922494" y="10820400"/>
          <a:ext cx="69089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13</xdr:col>
      <xdr:colOff>732184</xdr:colOff>
      <xdr:row>122</xdr:row>
      <xdr:rowOff>394941</xdr:rowOff>
    </xdr:from>
    <xdr:to>
      <xdr:col>14</xdr:col>
      <xdr:colOff>301624</xdr:colOff>
      <xdr:row>123</xdr:row>
      <xdr:rowOff>158749</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945139" y="10820400"/>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16</xdr:col>
      <xdr:colOff>662489</xdr:colOff>
      <xdr:row>122</xdr:row>
      <xdr:rowOff>459217</xdr:rowOff>
    </xdr:from>
    <xdr:to>
      <xdr:col>17</xdr:col>
      <xdr:colOff>146358</xdr:colOff>
      <xdr:row>123</xdr:row>
      <xdr:rowOff>195537</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820574" y="10820400"/>
          <a:ext cx="39255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29</a:t>
          </a:r>
        </a:p>
      </xdr:txBody>
    </xdr:sp>
    <xdr:clientData/>
  </xdr:twoCellAnchor>
  <xdr:twoCellAnchor>
    <xdr:from>
      <xdr:col>0</xdr:col>
      <xdr:colOff>40822</xdr:colOff>
      <xdr:row>116</xdr:row>
      <xdr:rowOff>40822</xdr:rowOff>
    </xdr:from>
    <xdr:to>
      <xdr:col>0</xdr:col>
      <xdr:colOff>366066</xdr:colOff>
      <xdr:row>118</xdr:row>
      <xdr:rowOff>56088</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40822" y="108204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32</a:t>
          </a:r>
        </a:p>
      </xdr:txBody>
    </xdr:sp>
    <xdr:clientData/>
  </xdr:twoCellAnchor>
  <mc:AlternateContent xmlns:mc="http://schemas.openxmlformats.org/markup-compatibility/2006">
    <mc:Choice xmlns:a14="http://schemas.microsoft.com/office/drawing/2010/main" Requires="a14">
      <xdr:twoCellAnchor>
        <xdr:from>
          <xdr:col>6</xdr:col>
          <xdr:colOff>168266</xdr:colOff>
          <xdr:row>9</xdr:row>
          <xdr:rowOff>193675</xdr:rowOff>
        </xdr:from>
        <xdr:to>
          <xdr:col>10</xdr:col>
          <xdr:colOff>857838</xdr:colOff>
          <xdr:row>11</xdr:row>
          <xdr:rowOff>88265</xdr:rowOff>
        </xdr:to>
        <xdr:grpSp>
          <xdr:nvGrpSpPr>
            <xdr:cNvPr id="32" name="Group 31">
              <a:extLst>
                <a:ext uri="{FF2B5EF4-FFF2-40B4-BE49-F238E27FC236}">
                  <a16:creationId xmlns:a16="http://schemas.microsoft.com/office/drawing/2014/main" id="{00000000-0008-0000-0000-000020000000}"/>
                </a:ext>
              </a:extLst>
            </xdr:cNvPr>
            <xdr:cNvGrpSpPr/>
          </xdr:nvGrpSpPr>
          <xdr:grpSpPr>
            <a:xfrm>
              <a:off x="5681560" y="1829734"/>
              <a:ext cx="4118572" cy="712619"/>
              <a:chOff x="4712139" y="1919382"/>
              <a:chExt cx="4217520" cy="708810"/>
            </a:xfrm>
          </xdr:grpSpPr>
          <xdr:sp macro="" textlink="">
            <xdr:nvSpPr>
              <xdr:cNvPr id="45057" name="Option Button 1" hidden="1">
                <a:extLst>
                  <a:ext uri="{63B3BB69-23CF-44E3-9099-C40C66FF867C}">
                    <a14:compatExt spid="_x0000_s45057"/>
                  </a:ext>
                  <a:ext uri="{FF2B5EF4-FFF2-40B4-BE49-F238E27FC236}">
                    <a16:creationId xmlns:a16="http://schemas.microsoft.com/office/drawing/2014/main" id="{00000000-0008-0000-0000-000001B00000}"/>
                  </a:ext>
                </a:extLst>
              </xdr:cNvPr>
              <xdr:cNvSpPr/>
            </xdr:nvSpPr>
            <xdr:spPr bwMode="auto">
              <a:xfrm>
                <a:off x="4712139" y="1919382"/>
                <a:ext cx="4217520" cy="236403"/>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1 - Capacity Planning.  Letter of intent timing</a:t>
                </a:r>
              </a:p>
            </xdr:txBody>
          </xdr:sp>
          <xdr:sp macro="" textlink="">
            <xdr:nvSpPr>
              <xdr:cNvPr id="45058" name="Option Button 2" hidden="1">
                <a:extLst>
                  <a:ext uri="{63B3BB69-23CF-44E3-9099-C40C66FF867C}">
                    <a14:compatExt spid="_x0000_s45058"/>
                  </a:ext>
                  <a:ext uri="{FF2B5EF4-FFF2-40B4-BE49-F238E27FC236}">
                    <a16:creationId xmlns:a16="http://schemas.microsoft.com/office/drawing/2014/main" id="{00000000-0008-0000-0000-000002B00000}"/>
                  </a:ext>
                </a:extLst>
              </xdr:cNvPr>
              <xdr:cNvSpPr/>
            </xdr:nvSpPr>
            <xdr:spPr bwMode="auto">
              <a:xfrm>
                <a:off x="4712139" y="2140548"/>
                <a:ext cx="4217520" cy="247015"/>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2 - Capacity Review.  Kick Off / Design changes</a:t>
                </a:r>
              </a:p>
            </xdr:txBody>
          </xdr:sp>
          <xdr:sp macro="" textlink="">
            <xdr:nvSpPr>
              <xdr:cNvPr id="45059" name="Option Button 3" hidden="1">
                <a:extLst>
                  <a:ext uri="{63B3BB69-23CF-44E3-9099-C40C66FF867C}">
                    <a14:compatExt spid="_x0000_s45059"/>
                  </a:ext>
                  <a:ext uri="{FF2B5EF4-FFF2-40B4-BE49-F238E27FC236}">
                    <a16:creationId xmlns:a16="http://schemas.microsoft.com/office/drawing/2014/main" id="{00000000-0008-0000-0000-000003B00000}"/>
                  </a:ext>
                </a:extLst>
              </xdr:cNvPr>
              <xdr:cNvSpPr/>
            </xdr:nvSpPr>
            <xdr:spPr bwMode="auto">
              <a:xfrm>
                <a:off x="4712139" y="2374231"/>
                <a:ext cx="4217520" cy="253961"/>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3 - Capacity Validation.  PSW / Volume Changes</a:t>
                </a:r>
              </a:p>
            </xdr:txBody>
          </xdr:sp>
        </xdr:grp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2</xdr:col>
      <xdr:colOff>628650</xdr:colOff>
      <xdr:row>6</xdr:row>
      <xdr:rowOff>247650</xdr:rowOff>
    </xdr:to>
    <xdr:pic>
      <xdr:nvPicPr>
        <xdr:cNvPr id="2" name="Picture 16" descr="honda_logo.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53340"/>
          <a:ext cx="2087880" cy="1443990"/>
        </a:xfrm>
        <a:prstGeom prst="rect">
          <a:avLst/>
        </a:prstGeom>
        <a:noFill/>
        <a:ln w="9525">
          <a:noFill/>
          <a:miter lim="800000"/>
          <a:headEnd/>
          <a:tailEnd/>
        </a:ln>
      </xdr:spPr>
    </xdr:pic>
    <xdr:clientData/>
  </xdr:twoCellAnchor>
  <xdr:oneCellAnchor>
    <xdr:from>
      <xdr:col>2</xdr:col>
      <xdr:colOff>889139</xdr:colOff>
      <xdr:row>1</xdr:row>
      <xdr:rowOff>3868</xdr:rowOff>
    </xdr:from>
    <xdr:ext cx="4583133" cy="615257"/>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2359799" y="167698"/>
          <a:ext cx="4583133" cy="615257"/>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Capacity</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Allocation Sheet</a:t>
          </a:r>
          <a:endPar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13</xdr:col>
      <xdr:colOff>859573</xdr:colOff>
      <xdr:row>0</xdr:row>
      <xdr:rowOff>151006</xdr:rowOff>
    </xdr:from>
    <xdr:to>
      <xdr:col>14</xdr:col>
      <xdr:colOff>406554</xdr:colOff>
      <xdr:row>2</xdr:row>
      <xdr:rowOff>92928</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2733438" y="151006"/>
          <a:ext cx="480431" cy="336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latin typeface="Arial" pitchFamily="34" charset="0"/>
              <a:cs typeface="Arial" pitchFamily="34" charset="0"/>
            </a:rPr>
            <a:t>MP</a:t>
          </a:r>
        </a:p>
      </xdr:txBody>
    </xdr:sp>
    <xdr:clientData/>
  </xdr:twoCellAnchor>
  <xdr:twoCellAnchor>
    <xdr:from>
      <xdr:col>0</xdr:col>
      <xdr:colOff>348476</xdr:colOff>
      <xdr:row>10</xdr:row>
      <xdr:rowOff>116160</xdr:rowOff>
    </xdr:from>
    <xdr:to>
      <xdr:col>15</xdr:col>
      <xdr:colOff>0</xdr:colOff>
      <xdr:row>38</xdr:row>
      <xdr:rowOff>34849</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185856</xdr:colOff>
      <xdr:row>1</xdr:row>
      <xdr:rowOff>127776</xdr:rowOff>
    </xdr:from>
    <xdr:to>
      <xdr:col>8</xdr:col>
      <xdr:colOff>511100</xdr:colOff>
      <xdr:row>2</xdr:row>
      <xdr:rowOff>127776</xdr:rowOff>
    </xdr:to>
    <xdr:sp macro="" textlink="">
      <xdr:nvSpPr>
        <xdr:cNvPr id="6" name="Rectangle 5">
          <a:extLst>
            <a:ext uri="{FF2B5EF4-FFF2-40B4-BE49-F238E27FC236}">
              <a16:creationId xmlns:a16="http://schemas.microsoft.com/office/drawing/2014/main" id="{00000000-0008-0000-0900-000006000000}"/>
            </a:ext>
          </a:extLst>
        </xdr:cNvPr>
        <xdr:cNvSpPr/>
      </xdr:nvSpPr>
      <xdr:spPr>
        <a:xfrm>
          <a:off x="7394376" y="293511"/>
          <a:ext cx="330959" cy="228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a:t>
          </a:r>
        </a:p>
      </xdr:txBody>
    </xdr:sp>
    <xdr:clientData/>
  </xdr:twoCellAnchor>
  <xdr:twoCellAnchor>
    <xdr:from>
      <xdr:col>3</xdr:col>
      <xdr:colOff>63503</xdr:colOff>
      <xdr:row>7</xdr:row>
      <xdr:rowOff>171142</xdr:rowOff>
    </xdr:from>
    <xdr:to>
      <xdr:col>3</xdr:col>
      <xdr:colOff>383713</xdr:colOff>
      <xdr:row>7</xdr:row>
      <xdr:rowOff>403459</xdr:rowOff>
    </xdr:to>
    <xdr:sp macro="" textlink="">
      <xdr:nvSpPr>
        <xdr:cNvPr id="7" name="Rectangle 6">
          <a:extLst>
            <a:ext uri="{FF2B5EF4-FFF2-40B4-BE49-F238E27FC236}">
              <a16:creationId xmlns:a16="http://schemas.microsoft.com/office/drawing/2014/main" id="{00000000-0008-0000-0900-000007000000}"/>
            </a:ext>
          </a:extLst>
        </xdr:cNvPr>
        <xdr:cNvSpPr/>
      </xdr:nvSpPr>
      <xdr:spPr>
        <a:xfrm>
          <a:off x="2602868" y="1679902"/>
          <a:ext cx="324020" cy="2246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a:t>
          </a:r>
        </a:p>
      </xdr:txBody>
    </xdr:sp>
    <xdr:clientData/>
  </xdr:twoCellAnchor>
  <xdr:twoCellAnchor>
    <xdr:from>
      <xdr:col>2</xdr:col>
      <xdr:colOff>959473</xdr:colOff>
      <xdr:row>11</xdr:row>
      <xdr:rowOff>216521</xdr:rowOff>
    </xdr:from>
    <xdr:to>
      <xdr:col>3</xdr:col>
      <xdr:colOff>236967</xdr:colOff>
      <xdr:row>12</xdr:row>
      <xdr:rowOff>227207</xdr:rowOff>
    </xdr:to>
    <xdr:sp macro="" textlink="">
      <xdr:nvSpPr>
        <xdr:cNvPr id="8" name="Rectangle 7">
          <a:extLst>
            <a:ext uri="{FF2B5EF4-FFF2-40B4-BE49-F238E27FC236}">
              <a16:creationId xmlns:a16="http://schemas.microsoft.com/office/drawing/2014/main" id="{00000000-0008-0000-0900-000008000000}"/>
            </a:ext>
          </a:extLst>
        </xdr:cNvPr>
        <xdr:cNvSpPr/>
      </xdr:nvSpPr>
      <xdr:spPr>
        <a:xfrm>
          <a:off x="2428228" y="2746361"/>
          <a:ext cx="353819" cy="22404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7</a:t>
          </a:r>
        </a:p>
      </xdr:txBody>
    </xdr:sp>
    <xdr:clientData/>
  </xdr:twoCellAnchor>
  <xdr:twoCellAnchor>
    <xdr:from>
      <xdr:col>1</xdr:col>
      <xdr:colOff>106869</xdr:colOff>
      <xdr:row>39</xdr:row>
      <xdr:rowOff>143573</xdr:rowOff>
    </xdr:from>
    <xdr:to>
      <xdr:col>1</xdr:col>
      <xdr:colOff>432113</xdr:colOff>
      <xdr:row>39</xdr:row>
      <xdr:rowOff>375890</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476439" y="10057193"/>
          <a:ext cx="330959" cy="2323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8</a:t>
          </a:r>
        </a:p>
      </xdr:txBody>
    </xdr:sp>
    <xdr:clientData/>
  </xdr:twoCellAnchor>
  <xdr:twoCellAnchor>
    <xdr:from>
      <xdr:col>2</xdr:col>
      <xdr:colOff>147757</xdr:colOff>
      <xdr:row>40</xdr:row>
      <xdr:rowOff>133815</xdr:rowOff>
    </xdr:from>
    <xdr:to>
      <xdr:col>2</xdr:col>
      <xdr:colOff>473001</xdr:colOff>
      <xdr:row>40</xdr:row>
      <xdr:rowOff>366132</xdr:rowOff>
    </xdr:to>
    <xdr:sp macro="" textlink="">
      <xdr:nvSpPr>
        <xdr:cNvPr id="10" name="Rectangle 9">
          <a:extLst>
            <a:ext uri="{FF2B5EF4-FFF2-40B4-BE49-F238E27FC236}">
              <a16:creationId xmlns:a16="http://schemas.microsoft.com/office/drawing/2014/main" id="{00000000-0008-0000-0900-00000A000000}"/>
            </a:ext>
          </a:extLst>
        </xdr:cNvPr>
        <xdr:cNvSpPr/>
      </xdr:nvSpPr>
      <xdr:spPr>
        <a:xfrm>
          <a:off x="1612702" y="10655130"/>
          <a:ext cx="330959" cy="2323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9</a:t>
          </a:r>
        </a:p>
      </xdr:txBody>
    </xdr:sp>
    <xdr:clientData/>
  </xdr:twoCellAnchor>
  <xdr:twoCellAnchor>
    <xdr:from>
      <xdr:col>1</xdr:col>
      <xdr:colOff>149073</xdr:colOff>
      <xdr:row>41</xdr:row>
      <xdr:rowOff>260198</xdr:rowOff>
    </xdr:from>
    <xdr:to>
      <xdr:col>1</xdr:col>
      <xdr:colOff>492124</xdr:colOff>
      <xdr:row>41</xdr:row>
      <xdr:rowOff>492126</xdr:rowOff>
    </xdr:to>
    <xdr:sp macro="" textlink="">
      <xdr:nvSpPr>
        <xdr:cNvPr id="11" name="Rectangle 10">
          <a:extLst>
            <a:ext uri="{FF2B5EF4-FFF2-40B4-BE49-F238E27FC236}">
              <a16:creationId xmlns:a16="http://schemas.microsoft.com/office/drawing/2014/main" id="{00000000-0008-0000-0900-00000B000000}"/>
            </a:ext>
          </a:extLst>
        </xdr:cNvPr>
        <xdr:cNvSpPr/>
      </xdr:nvSpPr>
      <xdr:spPr>
        <a:xfrm>
          <a:off x="520548" y="11354918"/>
          <a:ext cx="343051" cy="23383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10</a:t>
          </a:r>
        </a:p>
      </xdr:txBody>
    </xdr:sp>
    <xdr:clientData/>
  </xdr:twoCellAnchor>
  <xdr:twoCellAnchor>
    <xdr:from>
      <xdr:col>1</xdr:col>
      <xdr:colOff>907202</xdr:colOff>
      <xdr:row>42</xdr:row>
      <xdr:rowOff>36785</xdr:rowOff>
    </xdr:from>
    <xdr:to>
      <xdr:col>2</xdr:col>
      <xdr:colOff>206375</xdr:colOff>
      <xdr:row>42</xdr:row>
      <xdr:rowOff>301625</xdr:rowOff>
    </xdr:to>
    <xdr:sp macro="" textlink="">
      <xdr:nvSpPr>
        <xdr:cNvPr id="12" name="Rectangle 11">
          <a:extLst>
            <a:ext uri="{FF2B5EF4-FFF2-40B4-BE49-F238E27FC236}">
              <a16:creationId xmlns:a16="http://schemas.microsoft.com/office/drawing/2014/main" id="{00000000-0008-0000-0900-00000C000000}"/>
            </a:ext>
          </a:extLst>
        </xdr:cNvPr>
        <xdr:cNvSpPr/>
      </xdr:nvSpPr>
      <xdr:spPr>
        <a:xfrm>
          <a:off x="1276772" y="11676335"/>
          <a:ext cx="400263" cy="2648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11</a:t>
          </a:r>
        </a:p>
      </xdr:txBody>
    </xdr:sp>
    <xdr:clientData/>
  </xdr:twoCellAnchor>
  <xdr:twoCellAnchor>
    <xdr:from>
      <xdr:col>1</xdr:col>
      <xdr:colOff>891327</xdr:colOff>
      <xdr:row>43</xdr:row>
      <xdr:rowOff>142489</xdr:rowOff>
    </xdr:from>
    <xdr:to>
      <xdr:col>2</xdr:col>
      <xdr:colOff>190500</xdr:colOff>
      <xdr:row>43</xdr:row>
      <xdr:rowOff>381000</xdr:rowOff>
    </xdr:to>
    <xdr:sp macro="" textlink="">
      <xdr:nvSpPr>
        <xdr:cNvPr id="13" name="Rectangle 12">
          <a:extLst>
            <a:ext uri="{FF2B5EF4-FFF2-40B4-BE49-F238E27FC236}">
              <a16:creationId xmlns:a16="http://schemas.microsoft.com/office/drawing/2014/main" id="{00000000-0008-0000-0900-00000D000000}"/>
            </a:ext>
          </a:extLst>
        </xdr:cNvPr>
        <xdr:cNvSpPr/>
      </xdr:nvSpPr>
      <xdr:spPr>
        <a:xfrm>
          <a:off x="1266612" y="12284959"/>
          <a:ext cx="390738" cy="24041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12</a:t>
          </a:r>
        </a:p>
      </xdr:txBody>
    </xdr:sp>
    <xdr:clientData/>
  </xdr:twoCellAnchor>
  <xdr:twoCellAnchor>
    <xdr:from>
      <xdr:col>1</xdr:col>
      <xdr:colOff>887068</xdr:colOff>
      <xdr:row>44</xdr:row>
      <xdr:rowOff>155268</xdr:rowOff>
    </xdr:from>
    <xdr:to>
      <xdr:col>2</xdr:col>
      <xdr:colOff>189203</xdr:colOff>
      <xdr:row>44</xdr:row>
      <xdr:rowOff>393012</xdr:rowOff>
    </xdr:to>
    <xdr:sp macro="" textlink="">
      <xdr:nvSpPr>
        <xdr:cNvPr id="14" name="Rectangle 13">
          <a:extLst>
            <a:ext uri="{FF2B5EF4-FFF2-40B4-BE49-F238E27FC236}">
              <a16:creationId xmlns:a16="http://schemas.microsoft.com/office/drawing/2014/main" id="{00000000-0008-0000-0900-00000E000000}"/>
            </a:ext>
          </a:extLst>
        </xdr:cNvPr>
        <xdr:cNvSpPr/>
      </xdr:nvSpPr>
      <xdr:spPr>
        <a:xfrm>
          <a:off x="1260448" y="12804468"/>
          <a:ext cx="395605" cy="2415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13</a:t>
          </a:r>
        </a:p>
      </xdr:txBody>
    </xdr:sp>
    <xdr:clientData/>
  </xdr:twoCellAnchor>
  <xdr:twoCellAnchor>
    <xdr:from>
      <xdr:col>1</xdr:col>
      <xdr:colOff>887068</xdr:colOff>
      <xdr:row>45</xdr:row>
      <xdr:rowOff>166883</xdr:rowOff>
    </xdr:from>
    <xdr:to>
      <xdr:col>2</xdr:col>
      <xdr:colOff>189203</xdr:colOff>
      <xdr:row>45</xdr:row>
      <xdr:rowOff>404627</xdr:rowOff>
    </xdr:to>
    <xdr:sp macro="" textlink="">
      <xdr:nvSpPr>
        <xdr:cNvPr id="15" name="Rectangle 14">
          <a:extLst>
            <a:ext uri="{FF2B5EF4-FFF2-40B4-BE49-F238E27FC236}">
              <a16:creationId xmlns:a16="http://schemas.microsoft.com/office/drawing/2014/main" id="{00000000-0008-0000-0900-00000F000000}"/>
            </a:ext>
          </a:extLst>
        </xdr:cNvPr>
        <xdr:cNvSpPr/>
      </xdr:nvSpPr>
      <xdr:spPr>
        <a:xfrm>
          <a:off x="1260448" y="13324718"/>
          <a:ext cx="395605" cy="2301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14</a:t>
          </a:r>
        </a:p>
      </xdr:txBody>
    </xdr:sp>
    <xdr:clientData/>
  </xdr:twoCellAnchor>
  <xdr:twoCellAnchor>
    <xdr:from>
      <xdr:col>1</xdr:col>
      <xdr:colOff>895584</xdr:colOff>
      <xdr:row>46</xdr:row>
      <xdr:rowOff>175401</xdr:rowOff>
    </xdr:from>
    <xdr:to>
      <xdr:col>2</xdr:col>
      <xdr:colOff>197719</xdr:colOff>
      <xdr:row>46</xdr:row>
      <xdr:rowOff>413145</xdr:rowOff>
    </xdr:to>
    <xdr:sp macro="" textlink="">
      <xdr:nvSpPr>
        <xdr:cNvPr id="16" name="Rectangle 15">
          <a:extLst>
            <a:ext uri="{FF2B5EF4-FFF2-40B4-BE49-F238E27FC236}">
              <a16:creationId xmlns:a16="http://schemas.microsoft.com/office/drawing/2014/main" id="{00000000-0008-0000-0900-000010000000}"/>
            </a:ext>
          </a:extLst>
        </xdr:cNvPr>
        <xdr:cNvSpPr/>
      </xdr:nvSpPr>
      <xdr:spPr>
        <a:xfrm>
          <a:off x="1263249" y="13830441"/>
          <a:ext cx="403225" cy="23964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15</a:t>
          </a:r>
        </a:p>
      </xdr:txBody>
    </xdr:sp>
    <xdr:clientData/>
  </xdr:twoCellAnchor>
  <xdr:twoCellAnchor>
    <xdr:from>
      <xdr:col>1</xdr:col>
      <xdr:colOff>891327</xdr:colOff>
      <xdr:row>47</xdr:row>
      <xdr:rowOff>139392</xdr:rowOff>
    </xdr:from>
    <xdr:to>
      <xdr:col>2</xdr:col>
      <xdr:colOff>193462</xdr:colOff>
      <xdr:row>47</xdr:row>
      <xdr:rowOff>377136</xdr:rowOff>
    </xdr:to>
    <xdr:sp macro="" textlink="">
      <xdr:nvSpPr>
        <xdr:cNvPr id="17" name="Rectangle 16">
          <a:extLst>
            <a:ext uri="{FF2B5EF4-FFF2-40B4-BE49-F238E27FC236}">
              <a16:creationId xmlns:a16="http://schemas.microsoft.com/office/drawing/2014/main" id="{00000000-0008-0000-0900-000011000000}"/>
            </a:ext>
          </a:extLst>
        </xdr:cNvPr>
        <xdr:cNvSpPr/>
      </xdr:nvSpPr>
      <xdr:spPr>
        <a:xfrm>
          <a:off x="1266612" y="14299257"/>
          <a:ext cx="393700" cy="23964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16</a:t>
          </a:r>
        </a:p>
      </xdr:txBody>
    </xdr:sp>
    <xdr:clientData/>
  </xdr:twoCellAnchor>
  <xdr:twoCellAnchor>
    <xdr:from>
      <xdr:col>1</xdr:col>
      <xdr:colOff>891327</xdr:colOff>
      <xdr:row>48</xdr:row>
      <xdr:rowOff>163785</xdr:rowOff>
    </xdr:from>
    <xdr:to>
      <xdr:col>2</xdr:col>
      <xdr:colOff>193462</xdr:colOff>
      <xdr:row>48</xdr:row>
      <xdr:rowOff>401529</xdr:rowOff>
    </xdr:to>
    <xdr:sp macro="" textlink="">
      <xdr:nvSpPr>
        <xdr:cNvPr id="18" name="Rectangle 17">
          <a:extLst>
            <a:ext uri="{FF2B5EF4-FFF2-40B4-BE49-F238E27FC236}">
              <a16:creationId xmlns:a16="http://schemas.microsoft.com/office/drawing/2014/main" id="{00000000-0008-0000-0900-000012000000}"/>
            </a:ext>
          </a:extLst>
        </xdr:cNvPr>
        <xdr:cNvSpPr/>
      </xdr:nvSpPr>
      <xdr:spPr>
        <a:xfrm>
          <a:off x="1266612" y="14834190"/>
          <a:ext cx="393700" cy="23202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17</a:t>
          </a:r>
        </a:p>
      </xdr:txBody>
    </xdr:sp>
    <xdr:clientData/>
  </xdr:twoCellAnchor>
  <xdr:twoCellAnchor>
    <xdr:from>
      <xdr:col>1</xdr:col>
      <xdr:colOff>887068</xdr:colOff>
      <xdr:row>49</xdr:row>
      <xdr:rowOff>162624</xdr:rowOff>
    </xdr:from>
    <xdr:to>
      <xdr:col>2</xdr:col>
      <xdr:colOff>189203</xdr:colOff>
      <xdr:row>49</xdr:row>
      <xdr:rowOff>400368</xdr:rowOff>
    </xdr:to>
    <xdr:sp macro="" textlink="">
      <xdr:nvSpPr>
        <xdr:cNvPr id="19" name="Rectangle 18">
          <a:extLst>
            <a:ext uri="{FF2B5EF4-FFF2-40B4-BE49-F238E27FC236}">
              <a16:creationId xmlns:a16="http://schemas.microsoft.com/office/drawing/2014/main" id="{00000000-0008-0000-0900-000013000000}"/>
            </a:ext>
          </a:extLst>
        </xdr:cNvPr>
        <xdr:cNvSpPr/>
      </xdr:nvSpPr>
      <xdr:spPr>
        <a:xfrm>
          <a:off x="1260448" y="15337854"/>
          <a:ext cx="395605" cy="23202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18</a:t>
          </a:r>
        </a:p>
      </xdr:txBody>
    </xdr:sp>
    <xdr:clientData/>
  </xdr:twoCellAnchor>
  <xdr:twoCellAnchor>
    <xdr:from>
      <xdr:col>1</xdr:col>
      <xdr:colOff>891328</xdr:colOff>
      <xdr:row>50</xdr:row>
      <xdr:rowOff>149847</xdr:rowOff>
    </xdr:from>
    <xdr:to>
      <xdr:col>2</xdr:col>
      <xdr:colOff>193463</xdr:colOff>
      <xdr:row>50</xdr:row>
      <xdr:rowOff>387591</xdr:rowOff>
    </xdr:to>
    <xdr:sp macro="" textlink="">
      <xdr:nvSpPr>
        <xdr:cNvPr id="20" name="Rectangle 19">
          <a:extLst>
            <a:ext uri="{FF2B5EF4-FFF2-40B4-BE49-F238E27FC236}">
              <a16:creationId xmlns:a16="http://schemas.microsoft.com/office/drawing/2014/main" id="{00000000-0008-0000-0900-000014000000}"/>
            </a:ext>
          </a:extLst>
        </xdr:cNvPr>
        <xdr:cNvSpPr/>
      </xdr:nvSpPr>
      <xdr:spPr>
        <a:xfrm>
          <a:off x="1266613" y="15827997"/>
          <a:ext cx="393700" cy="23964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19</a:t>
          </a:r>
        </a:p>
      </xdr:txBody>
    </xdr:sp>
    <xdr:clientData/>
  </xdr:twoCellAnchor>
  <xdr:twoCellAnchor>
    <xdr:from>
      <xdr:col>1</xdr:col>
      <xdr:colOff>891328</xdr:colOff>
      <xdr:row>51</xdr:row>
      <xdr:rowOff>212574</xdr:rowOff>
    </xdr:from>
    <xdr:to>
      <xdr:col>2</xdr:col>
      <xdr:colOff>152947</xdr:colOff>
      <xdr:row>51</xdr:row>
      <xdr:rowOff>443342</xdr:rowOff>
    </xdr:to>
    <xdr:sp macro="" textlink="">
      <xdr:nvSpPr>
        <xdr:cNvPr id="21" name="Rectangle 20">
          <a:extLst>
            <a:ext uri="{FF2B5EF4-FFF2-40B4-BE49-F238E27FC236}">
              <a16:creationId xmlns:a16="http://schemas.microsoft.com/office/drawing/2014/main" id="{00000000-0008-0000-0900-000015000000}"/>
            </a:ext>
          </a:extLst>
        </xdr:cNvPr>
        <xdr:cNvSpPr/>
      </xdr:nvSpPr>
      <xdr:spPr>
        <a:xfrm>
          <a:off x="1266613" y="16391739"/>
          <a:ext cx="353184" cy="23076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a:t>
          </a:r>
        </a:p>
      </xdr:txBody>
    </xdr:sp>
    <xdr:clientData/>
  </xdr:twoCellAnchor>
  <mc:AlternateContent xmlns:mc="http://schemas.openxmlformats.org/markup-compatibility/2006">
    <mc:Choice xmlns:a14="http://schemas.microsoft.com/office/drawing/2010/main" Requires="a14">
      <xdr:twoCellAnchor editAs="oneCell">
        <xdr:from>
          <xdr:col>9</xdr:col>
          <xdr:colOff>428625</xdr:colOff>
          <xdr:row>1</xdr:row>
          <xdr:rowOff>190500</xdr:rowOff>
        </xdr:from>
        <xdr:to>
          <xdr:col>9</xdr:col>
          <xdr:colOff>733425</xdr:colOff>
          <xdr:row>3</xdr:row>
          <xdr:rowOff>47625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1</xdr:row>
          <xdr:rowOff>190500</xdr:rowOff>
        </xdr:from>
        <xdr:to>
          <xdr:col>10</xdr:col>
          <xdr:colOff>733425</xdr:colOff>
          <xdr:row>3</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xdr:row>
          <xdr:rowOff>190500</xdr:rowOff>
        </xdr:from>
        <xdr:to>
          <xdr:col>11</xdr:col>
          <xdr:colOff>695325</xdr:colOff>
          <xdr:row>3</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xdr:row>
          <xdr:rowOff>190500</xdr:rowOff>
        </xdr:from>
        <xdr:to>
          <xdr:col>12</xdr:col>
          <xdr:colOff>647700</xdr:colOff>
          <xdr:row>3</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xdr:row>
          <xdr:rowOff>190500</xdr:rowOff>
        </xdr:from>
        <xdr:to>
          <xdr:col>13</xdr:col>
          <xdr:colOff>571500</xdr:colOff>
          <xdr:row>3</xdr:row>
          <xdr:rowOff>47625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1</xdr:row>
          <xdr:rowOff>190500</xdr:rowOff>
        </xdr:from>
        <xdr:to>
          <xdr:col>14</xdr:col>
          <xdr:colOff>876300</xdr:colOff>
          <xdr:row>3</xdr:row>
          <xdr:rowOff>47625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xdr:row>
          <xdr:rowOff>0</xdr:rowOff>
        </xdr:from>
        <xdr:to>
          <xdr:col>9</xdr:col>
          <xdr:colOff>733425</xdr:colOff>
          <xdr:row>6</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5</xdr:row>
          <xdr:rowOff>0</xdr:rowOff>
        </xdr:from>
        <xdr:to>
          <xdr:col>10</xdr:col>
          <xdr:colOff>733425</xdr:colOff>
          <xdr:row>6</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5</xdr:row>
          <xdr:rowOff>0</xdr:rowOff>
        </xdr:from>
        <xdr:to>
          <xdr:col>11</xdr:col>
          <xdr:colOff>695325</xdr:colOff>
          <xdr:row>6</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xdr:row>
          <xdr:rowOff>47625</xdr:rowOff>
        </xdr:from>
        <xdr:to>
          <xdr:col>11</xdr:col>
          <xdr:colOff>695325</xdr:colOff>
          <xdr:row>5</xdr:row>
          <xdr:rowOff>66675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3</xdr:row>
          <xdr:rowOff>47625</xdr:rowOff>
        </xdr:from>
        <xdr:to>
          <xdr:col>12</xdr:col>
          <xdr:colOff>647700</xdr:colOff>
          <xdr:row>5</xdr:row>
          <xdr:rowOff>66675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xdr:row>
          <xdr:rowOff>47625</xdr:rowOff>
        </xdr:from>
        <xdr:to>
          <xdr:col>13</xdr:col>
          <xdr:colOff>571500</xdr:colOff>
          <xdr:row>5</xdr:row>
          <xdr:rowOff>66675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3</xdr:row>
          <xdr:rowOff>47625</xdr:rowOff>
        </xdr:from>
        <xdr:to>
          <xdr:col>14</xdr:col>
          <xdr:colOff>876300</xdr:colOff>
          <xdr:row>5</xdr:row>
          <xdr:rowOff>66675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xdr:row>
          <xdr:rowOff>190500</xdr:rowOff>
        </xdr:from>
        <xdr:to>
          <xdr:col>14</xdr:col>
          <xdr:colOff>352425</xdr:colOff>
          <xdr:row>3</xdr:row>
          <xdr:rowOff>47625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xdr:row>
          <xdr:rowOff>47625</xdr:rowOff>
        </xdr:from>
        <xdr:to>
          <xdr:col>14</xdr:col>
          <xdr:colOff>352425</xdr:colOff>
          <xdr:row>5</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256172</xdr:colOff>
      <xdr:row>56</xdr:row>
      <xdr:rowOff>205449</xdr:rowOff>
    </xdr:from>
    <xdr:to>
      <xdr:col>1</xdr:col>
      <xdr:colOff>581416</xdr:colOff>
      <xdr:row>58</xdr:row>
      <xdr:rowOff>33147</xdr:rowOff>
    </xdr:to>
    <xdr:sp macro="" textlink="">
      <xdr:nvSpPr>
        <xdr:cNvPr id="22" name="Rectangle 21">
          <a:extLst>
            <a:ext uri="{FF2B5EF4-FFF2-40B4-BE49-F238E27FC236}">
              <a16:creationId xmlns:a16="http://schemas.microsoft.com/office/drawing/2014/main" id="{00000000-0008-0000-0900-000016000000}"/>
            </a:ext>
          </a:extLst>
        </xdr:cNvPr>
        <xdr:cNvSpPr/>
      </xdr:nvSpPr>
      <xdr:spPr>
        <a:xfrm>
          <a:off x="625742" y="17659059"/>
          <a:ext cx="329054" cy="22203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21</a:t>
          </a:r>
        </a:p>
      </xdr:txBody>
    </xdr:sp>
    <xdr:clientData/>
  </xdr:twoCellAnchor>
  <xdr:twoCellAnchor>
    <xdr:from>
      <xdr:col>6</xdr:col>
      <xdr:colOff>708567</xdr:colOff>
      <xdr:row>7</xdr:row>
      <xdr:rowOff>162622</xdr:rowOff>
    </xdr:from>
    <xdr:to>
      <xdr:col>7</xdr:col>
      <xdr:colOff>185854</xdr:colOff>
      <xdr:row>7</xdr:row>
      <xdr:rowOff>394939</xdr:rowOff>
    </xdr:to>
    <xdr:sp macro="" textlink="">
      <xdr:nvSpPr>
        <xdr:cNvPr id="23" name="Rectangle 22">
          <a:extLst>
            <a:ext uri="{FF2B5EF4-FFF2-40B4-BE49-F238E27FC236}">
              <a16:creationId xmlns:a16="http://schemas.microsoft.com/office/drawing/2014/main" id="{00000000-0008-0000-0900-000017000000}"/>
            </a:ext>
          </a:extLst>
        </xdr:cNvPr>
        <xdr:cNvSpPr/>
      </xdr:nvSpPr>
      <xdr:spPr>
        <a:xfrm>
          <a:off x="6048282" y="1669477"/>
          <a:ext cx="412642" cy="2342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a:t>
          </a:r>
        </a:p>
      </xdr:txBody>
    </xdr:sp>
    <xdr:clientData/>
  </xdr:twoCellAnchor>
  <xdr:twoCellAnchor>
    <xdr:from>
      <xdr:col>9</xdr:col>
      <xdr:colOff>811174</xdr:colOff>
      <xdr:row>7</xdr:row>
      <xdr:rowOff>171140</xdr:rowOff>
    </xdr:from>
    <xdr:to>
      <xdr:col>10</xdr:col>
      <xdr:colOff>288461</xdr:colOff>
      <xdr:row>7</xdr:row>
      <xdr:rowOff>403457</xdr:rowOff>
    </xdr:to>
    <xdr:sp macro="" textlink="">
      <xdr:nvSpPr>
        <xdr:cNvPr id="24" name="Rectangle 23">
          <a:extLst>
            <a:ext uri="{FF2B5EF4-FFF2-40B4-BE49-F238E27FC236}">
              <a16:creationId xmlns:a16="http://schemas.microsoft.com/office/drawing/2014/main" id="{00000000-0008-0000-0900-000018000000}"/>
            </a:ext>
          </a:extLst>
        </xdr:cNvPr>
        <xdr:cNvSpPr/>
      </xdr:nvSpPr>
      <xdr:spPr>
        <a:xfrm>
          <a:off x="8956954" y="1679900"/>
          <a:ext cx="405022" cy="2246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4</a:t>
          </a:r>
        </a:p>
      </xdr:txBody>
    </xdr:sp>
    <xdr:clientData/>
  </xdr:twoCellAnchor>
  <xdr:twoCellAnchor>
    <xdr:from>
      <xdr:col>12</xdr:col>
      <xdr:colOff>419719</xdr:colOff>
      <xdr:row>7</xdr:row>
      <xdr:rowOff>194372</xdr:rowOff>
    </xdr:from>
    <xdr:to>
      <xdr:col>12</xdr:col>
      <xdr:colOff>744963</xdr:colOff>
      <xdr:row>7</xdr:row>
      <xdr:rowOff>426689</xdr:rowOff>
    </xdr:to>
    <xdr:sp macro="" textlink="">
      <xdr:nvSpPr>
        <xdr:cNvPr id="25" name="Rectangle 24">
          <a:extLst>
            <a:ext uri="{FF2B5EF4-FFF2-40B4-BE49-F238E27FC236}">
              <a16:creationId xmlns:a16="http://schemas.microsoft.com/office/drawing/2014/main" id="{00000000-0008-0000-0900-000019000000}"/>
            </a:ext>
          </a:extLst>
        </xdr:cNvPr>
        <xdr:cNvSpPr/>
      </xdr:nvSpPr>
      <xdr:spPr>
        <a:xfrm>
          <a:off x="11363944" y="1701227"/>
          <a:ext cx="321434" cy="2323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5</a:t>
          </a:r>
        </a:p>
      </xdr:txBody>
    </xdr:sp>
    <xdr:clientData/>
  </xdr:twoCellAnchor>
  <xdr:twoCellAnchor>
    <xdr:from>
      <xdr:col>14</xdr:col>
      <xdr:colOff>381387</xdr:colOff>
      <xdr:row>7</xdr:row>
      <xdr:rowOff>164946</xdr:rowOff>
    </xdr:from>
    <xdr:to>
      <xdr:col>14</xdr:col>
      <xdr:colOff>687581</xdr:colOff>
      <xdr:row>7</xdr:row>
      <xdr:rowOff>393391</xdr:rowOff>
    </xdr:to>
    <xdr:sp macro="" textlink="">
      <xdr:nvSpPr>
        <xdr:cNvPr id="26" name="Rectangle 25">
          <a:extLst>
            <a:ext uri="{FF2B5EF4-FFF2-40B4-BE49-F238E27FC236}">
              <a16:creationId xmlns:a16="http://schemas.microsoft.com/office/drawing/2014/main" id="{00000000-0008-0000-0900-00001A000000}"/>
            </a:ext>
          </a:extLst>
        </xdr:cNvPr>
        <xdr:cNvSpPr/>
      </xdr:nvSpPr>
      <xdr:spPr>
        <a:xfrm>
          <a:off x="13192512" y="1673706"/>
          <a:ext cx="306194" cy="2284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6</a:t>
          </a:r>
        </a:p>
      </xdr:txBody>
    </xdr:sp>
    <xdr:clientData/>
  </xdr:twoCellAnchor>
  <xdr:twoCellAnchor>
    <xdr:from>
      <xdr:col>2</xdr:col>
      <xdr:colOff>710197</xdr:colOff>
      <xdr:row>70</xdr:row>
      <xdr:rowOff>72099</xdr:rowOff>
    </xdr:from>
    <xdr:to>
      <xdr:col>2</xdr:col>
      <xdr:colOff>1035441</xdr:colOff>
      <xdr:row>70</xdr:row>
      <xdr:rowOff>296672</xdr:rowOff>
    </xdr:to>
    <xdr:sp macro="" textlink="">
      <xdr:nvSpPr>
        <xdr:cNvPr id="27" name="Rectangle 26">
          <a:extLst>
            <a:ext uri="{FF2B5EF4-FFF2-40B4-BE49-F238E27FC236}">
              <a16:creationId xmlns:a16="http://schemas.microsoft.com/office/drawing/2014/main" id="{00000000-0008-0000-0900-00001B000000}"/>
            </a:ext>
          </a:extLst>
        </xdr:cNvPr>
        <xdr:cNvSpPr/>
      </xdr:nvSpPr>
      <xdr:spPr>
        <a:xfrm>
          <a:off x="2173237" y="19977444"/>
          <a:ext cx="330959" cy="2245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22</a:t>
          </a:r>
        </a:p>
      </xdr:txBody>
    </xdr:sp>
    <xdr:clientData/>
  </xdr:twoCellAnchor>
  <xdr:twoCellAnchor>
    <xdr:from>
      <xdr:col>1</xdr:col>
      <xdr:colOff>0</xdr:colOff>
      <xdr:row>56</xdr:row>
      <xdr:rowOff>1</xdr:rowOff>
    </xdr:from>
    <xdr:to>
      <xdr:col>15</xdr:col>
      <xdr:colOff>19049</xdr:colOff>
      <xdr:row>77</xdr:row>
      <xdr:rowOff>15876</xdr:rowOff>
    </xdr:to>
    <xdr:graphicFrame macro="">
      <xdr:nvGraphicFramePr>
        <xdr:cNvPr id="28" name="Chart 27">
          <a:extLst>
            <a:ext uri="{FF2B5EF4-FFF2-40B4-BE49-F238E27FC236}">
              <a16:creationId xmlns:a16="http://schemas.microsoft.com/office/drawing/2014/main" id="{00000000-0008-0000-09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329197</xdr:colOff>
      <xdr:row>51</xdr:row>
      <xdr:rowOff>595974</xdr:rowOff>
    </xdr:from>
    <xdr:to>
      <xdr:col>1</xdr:col>
      <xdr:colOff>289316</xdr:colOff>
      <xdr:row>53</xdr:row>
      <xdr:rowOff>74422</xdr:rowOff>
    </xdr:to>
    <xdr:sp macro="" textlink="">
      <xdr:nvSpPr>
        <xdr:cNvPr id="29" name="Rectangle 28">
          <a:extLst>
            <a:ext uri="{FF2B5EF4-FFF2-40B4-BE49-F238E27FC236}">
              <a16:creationId xmlns:a16="http://schemas.microsoft.com/office/drawing/2014/main" id="{00000000-0008-0000-0900-00001D000000}"/>
            </a:ext>
          </a:extLst>
        </xdr:cNvPr>
        <xdr:cNvSpPr/>
      </xdr:nvSpPr>
      <xdr:spPr>
        <a:xfrm>
          <a:off x="325387" y="16775139"/>
          <a:ext cx="331594" cy="23473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23</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180975</xdr:colOff>
      <xdr:row>3</xdr:row>
      <xdr:rowOff>38100</xdr:rowOff>
    </xdr:from>
    <xdr:to>
      <xdr:col>0</xdr:col>
      <xdr:colOff>447675</xdr:colOff>
      <xdr:row>3</xdr:row>
      <xdr:rowOff>304800</xdr:rowOff>
    </xdr:to>
    <xdr:sp macro="" textlink="">
      <xdr:nvSpPr>
        <xdr:cNvPr id="2" name="Text 1">
          <a:extLst>
            <a:ext uri="{FF2B5EF4-FFF2-40B4-BE49-F238E27FC236}">
              <a16:creationId xmlns:a16="http://schemas.microsoft.com/office/drawing/2014/main" id="{00000000-0008-0000-0A00-000002000000}"/>
            </a:ext>
          </a:extLst>
        </xdr:cNvPr>
        <xdr:cNvSpPr txBox="1">
          <a:spLocks noChangeArrowheads="1"/>
        </xdr:cNvSpPr>
      </xdr:nvSpPr>
      <xdr:spPr bwMode="auto">
        <a:xfrm>
          <a:off x="179070" y="140017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2</a:t>
          </a:r>
        </a:p>
      </xdr:txBody>
    </xdr:sp>
    <xdr:clientData/>
  </xdr:twoCellAnchor>
  <xdr:twoCellAnchor>
    <xdr:from>
      <xdr:col>0</xdr:col>
      <xdr:colOff>180975</xdr:colOff>
      <xdr:row>4</xdr:row>
      <xdr:rowOff>66675</xdr:rowOff>
    </xdr:from>
    <xdr:to>
      <xdr:col>0</xdr:col>
      <xdr:colOff>447675</xdr:colOff>
      <xdr:row>4</xdr:row>
      <xdr:rowOff>333375</xdr:rowOff>
    </xdr:to>
    <xdr:sp macro="" textlink="">
      <xdr:nvSpPr>
        <xdr:cNvPr id="3" name="Text 2">
          <a:extLst>
            <a:ext uri="{FF2B5EF4-FFF2-40B4-BE49-F238E27FC236}">
              <a16:creationId xmlns:a16="http://schemas.microsoft.com/office/drawing/2014/main" id="{00000000-0008-0000-0A00-000003000000}"/>
            </a:ext>
          </a:extLst>
        </xdr:cNvPr>
        <xdr:cNvSpPr txBox="1">
          <a:spLocks noChangeArrowheads="1"/>
        </xdr:cNvSpPr>
      </xdr:nvSpPr>
      <xdr:spPr bwMode="auto">
        <a:xfrm>
          <a:off x="179070" y="176974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3</a:t>
          </a:r>
        </a:p>
      </xdr:txBody>
    </xdr:sp>
    <xdr:clientData/>
  </xdr:twoCellAnchor>
  <xdr:twoCellAnchor>
    <xdr:from>
      <xdr:col>0</xdr:col>
      <xdr:colOff>180975</xdr:colOff>
      <xdr:row>5</xdr:row>
      <xdr:rowOff>66675</xdr:rowOff>
    </xdr:from>
    <xdr:to>
      <xdr:col>0</xdr:col>
      <xdr:colOff>447675</xdr:colOff>
      <xdr:row>5</xdr:row>
      <xdr:rowOff>333375</xdr:rowOff>
    </xdr:to>
    <xdr:sp macro="" textlink="">
      <xdr:nvSpPr>
        <xdr:cNvPr id="4" name="Text 3">
          <a:extLst>
            <a:ext uri="{FF2B5EF4-FFF2-40B4-BE49-F238E27FC236}">
              <a16:creationId xmlns:a16="http://schemas.microsoft.com/office/drawing/2014/main" id="{00000000-0008-0000-0A00-000004000000}"/>
            </a:ext>
          </a:extLst>
        </xdr:cNvPr>
        <xdr:cNvSpPr txBox="1">
          <a:spLocks noChangeArrowheads="1"/>
        </xdr:cNvSpPr>
      </xdr:nvSpPr>
      <xdr:spPr bwMode="auto">
        <a:xfrm>
          <a:off x="179070" y="213169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4</a:t>
          </a:r>
        </a:p>
      </xdr:txBody>
    </xdr:sp>
    <xdr:clientData/>
  </xdr:twoCellAnchor>
  <xdr:twoCellAnchor>
    <xdr:from>
      <xdr:col>0</xdr:col>
      <xdr:colOff>180975</xdr:colOff>
      <xdr:row>6</xdr:row>
      <xdr:rowOff>57150</xdr:rowOff>
    </xdr:from>
    <xdr:to>
      <xdr:col>0</xdr:col>
      <xdr:colOff>447675</xdr:colOff>
      <xdr:row>6</xdr:row>
      <xdr:rowOff>323850</xdr:rowOff>
    </xdr:to>
    <xdr:sp macro="" textlink="">
      <xdr:nvSpPr>
        <xdr:cNvPr id="5" name="Text 5">
          <a:extLst>
            <a:ext uri="{FF2B5EF4-FFF2-40B4-BE49-F238E27FC236}">
              <a16:creationId xmlns:a16="http://schemas.microsoft.com/office/drawing/2014/main" id="{00000000-0008-0000-0A00-000005000000}"/>
            </a:ext>
          </a:extLst>
        </xdr:cNvPr>
        <xdr:cNvSpPr txBox="1">
          <a:spLocks noChangeArrowheads="1"/>
        </xdr:cNvSpPr>
      </xdr:nvSpPr>
      <xdr:spPr bwMode="auto">
        <a:xfrm>
          <a:off x="179070" y="252031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5</a:t>
          </a:r>
        </a:p>
      </xdr:txBody>
    </xdr:sp>
    <xdr:clientData/>
  </xdr:twoCellAnchor>
  <xdr:twoCellAnchor>
    <xdr:from>
      <xdr:col>0</xdr:col>
      <xdr:colOff>180975</xdr:colOff>
      <xdr:row>7</xdr:row>
      <xdr:rowOff>54773</xdr:rowOff>
    </xdr:from>
    <xdr:to>
      <xdr:col>0</xdr:col>
      <xdr:colOff>447675</xdr:colOff>
      <xdr:row>7</xdr:row>
      <xdr:rowOff>321473</xdr:rowOff>
    </xdr:to>
    <xdr:sp macro="" textlink="">
      <xdr:nvSpPr>
        <xdr:cNvPr id="6" name="Text 6">
          <a:extLst>
            <a:ext uri="{FF2B5EF4-FFF2-40B4-BE49-F238E27FC236}">
              <a16:creationId xmlns:a16="http://schemas.microsoft.com/office/drawing/2014/main" id="{00000000-0008-0000-0A00-000006000000}"/>
            </a:ext>
          </a:extLst>
        </xdr:cNvPr>
        <xdr:cNvSpPr txBox="1">
          <a:spLocks noChangeArrowheads="1"/>
        </xdr:cNvSpPr>
      </xdr:nvSpPr>
      <xdr:spPr bwMode="auto">
        <a:xfrm>
          <a:off x="179070" y="2887508"/>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6</a:t>
          </a:r>
        </a:p>
      </xdr:txBody>
    </xdr:sp>
    <xdr:clientData/>
  </xdr:twoCellAnchor>
  <xdr:twoCellAnchor>
    <xdr:from>
      <xdr:col>0</xdr:col>
      <xdr:colOff>180975</xdr:colOff>
      <xdr:row>8</xdr:row>
      <xdr:rowOff>78589</xdr:rowOff>
    </xdr:from>
    <xdr:to>
      <xdr:col>0</xdr:col>
      <xdr:colOff>447675</xdr:colOff>
      <xdr:row>8</xdr:row>
      <xdr:rowOff>345289</xdr:rowOff>
    </xdr:to>
    <xdr:sp macro="" textlink="">
      <xdr:nvSpPr>
        <xdr:cNvPr id="7" name="Text 7">
          <a:extLst>
            <a:ext uri="{FF2B5EF4-FFF2-40B4-BE49-F238E27FC236}">
              <a16:creationId xmlns:a16="http://schemas.microsoft.com/office/drawing/2014/main" id="{00000000-0008-0000-0A00-000007000000}"/>
            </a:ext>
          </a:extLst>
        </xdr:cNvPr>
        <xdr:cNvSpPr txBox="1">
          <a:spLocks noChangeArrowheads="1"/>
        </xdr:cNvSpPr>
      </xdr:nvSpPr>
      <xdr:spPr bwMode="auto">
        <a:xfrm>
          <a:off x="179070" y="3269464"/>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7</a:t>
          </a:r>
        </a:p>
      </xdr:txBody>
    </xdr:sp>
    <xdr:clientData/>
  </xdr:twoCellAnchor>
  <xdr:twoCellAnchor>
    <xdr:from>
      <xdr:col>0</xdr:col>
      <xdr:colOff>180975</xdr:colOff>
      <xdr:row>9</xdr:row>
      <xdr:rowOff>95256</xdr:rowOff>
    </xdr:from>
    <xdr:to>
      <xdr:col>0</xdr:col>
      <xdr:colOff>447675</xdr:colOff>
      <xdr:row>9</xdr:row>
      <xdr:rowOff>361956</xdr:rowOff>
    </xdr:to>
    <xdr:sp macro="" textlink="">
      <xdr:nvSpPr>
        <xdr:cNvPr id="8" name="Text 8">
          <a:extLst>
            <a:ext uri="{FF2B5EF4-FFF2-40B4-BE49-F238E27FC236}">
              <a16:creationId xmlns:a16="http://schemas.microsoft.com/office/drawing/2014/main" id="{00000000-0008-0000-0A00-000008000000}"/>
            </a:ext>
          </a:extLst>
        </xdr:cNvPr>
        <xdr:cNvSpPr txBox="1">
          <a:spLocks noChangeArrowheads="1"/>
        </xdr:cNvSpPr>
      </xdr:nvSpPr>
      <xdr:spPr bwMode="auto">
        <a:xfrm>
          <a:off x="179070" y="3682371"/>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8</a:t>
          </a:r>
        </a:p>
      </xdr:txBody>
    </xdr:sp>
    <xdr:clientData/>
  </xdr:twoCellAnchor>
  <xdr:twoCellAnchor>
    <xdr:from>
      <xdr:col>0</xdr:col>
      <xdr:colOff>180975</xdr:colOff>
      <xdr:row>10</xdr:row>
      <xdr:rowOff>80968</xdr:rowOff>
    </xdr:from>
    <xdr:to>
      <xdr:col>0</xdr:col>
      <xdr:colOff>447675</xdr:colOff>
      <xdr:row>10</xdr:row>
      <xdr:rowOff>347668</xdr:rowOff>
    </xdr:to>
    <xdr:sp macro="" textlink="">
      <xdr:nvSpPr>
        <xdr:cNvPr id="9" name="Text 9">
          <a:extLst>
            <a:ext uri="{FF2B5EF4-FFF2-40B4-BE49-F238E27FC236}">
              <a16:creationId xmlns:a16="http://schemas.microsoft.com/office/drawing/2014/main" id="{00000000-0008-0000-0A00-000009000000}"/>
            </a:ext>
          </a:extLst>
        </xdr:cNvPr>
        <xdr:cNvSpPr txBox="1">
          <a:spLocks noChangeArrowheads="1"/>
        </xdr:cNvSpPr>
      </xdr:nvSpPr>
      <xdr:spPr bwMode="auto">
        <a:xfrm>
          <a:off x="179070" y="4111948"/>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9</a:t>
          </a:r>
        </a:p>
      </xdr:txBody>
    </xdr:sp>
    <xdr:clientData/>
  </xdr:twoCellAnchor>
  <xdr:twoCellAnchor>
    <xdr:from>
      <xdr:col>0</xdr:col>
      <xdr:colOff>180975</xdr:colOff>
      <xdr:row>11</xdr:row>
      <xdr:rowOff>92874</xdr:rowOff>
    </xdr:from>
    <xdr:to>
      <xdr:col>0</xdr:col>
      <xdr:colOff>447675</xdr:colOff>
      <xdr:row>11</xdr:row>
      <xdr:rowOff>359574</xdr:rowOff>
    </xdr:to>
    <xdr:sp macro="" textlink="">
      <xdr:nvSpPr>
        <xdr:cNvPr id="10" name="Text 10">
          <a:extLst>
            <a:ext uri="{FF2B5EF4-FFF2-40B4-BE49-F238E27FC236}">
              <a16:creationId xmlns:a16="http://schemas.microsoft.com/office/drawing/2014/main" id="{00000000-0008-0000-0A00-00000A000000}"/>
            </a:ext>
          </a:extLst>
        </xdr:cNvPr>
        <xdr:cNvSpPr txBox="1">
          <a:spLocks noChangeArrowheads="1"/>
        </xdr:cNvSpPr>
      </xdr:nvSpPr>
      <xdr:spPr bwMode="auto">
        <a:xfrm>
          <a:off x="179070" y="4525809"/>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10</a:t>
          </a:r>
        </a:p>
      </xdr:txBody>
    </xdr:sp>
    <xdr:clientData/>
  </xdr:twoCellAnchor>
  <xdr:twoCellAnchor>
    <xdr:from>
      <xdr:col>0</xdr:col>
      <xdr:colOff>180975</xdr:colOff>
      <xdr:row>12</xdr:row>
      <xdr:rowOff>42867</xdr:rowOff>
    </xdr:from>
    <xdr:to>
      <xdr:col>0</xdr:col>
      <xdr:colOff>447675</xdr:colOff>
      <xdr:row>12</xdr:row>
      <xdr:rowOff>309567</xdr:rowOff>
    </xdr:to>
    <xdr:sp macro="" textlink="">
      <xdr:nvSpPr>
        <xdr:cNvPr id="11" name="Text 11">
          <a:extLst>
            <a:ext uri="{FF2B5EF4-FFF2-40B4-BE49-F238E27FC236}">
              <a16:creationId xmlns:a16="http://schemas.microsoft.com/office/drawing/2014/main" id="{00000000-0008-0000-0A00-00000B000000}"/>
            </a:ext>
          </a:extLst>
        </xdr:cNvPr>
        <xdr:cNvSpPr txBox="1">
          <a:spLocks noChangeArrowheads="1"/>
        </xdr:cNvSpPr>
      </xdr:nvSpPr>
      <xdr:spPr bwMode="auto">
        <a:xfrm>
          <a:off x="179070" y="4912047"/>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11</a:t>
          </a:r>
        </a:p>
      </xdr:txBody>
    </xdr:sp>
    <xdr:clientData/>
  </xdr:twoCellAnchor>
  <xdr:twoCellAnchor>
    <xdr:from>
      <xdr:col>0</xdr:col>
      <xdr:colOff>180975</xdr:colOff>
      <xdr:row>13</xdr:row>
      <xdr:rowOff>80965</xdr:rowOff>
    </xdr:from>
    <xdr:to>
      <xdr:col>0</xdr:col>
      <xdr:colOff>447675</xdr:colOff>
      <xdr:row>13</xdr:row>
      <xdr:rowOff>347665</xdr:rowOff>
    </xdr:to>
    <xdr:sp macro="" textlink="">
      <xdr:nvSpPr>
        <xdr:cNvPr id="12" name="Text 12">
          <a:extLst>
            <a:ext uri="{FF2B5EF4-FFF2-40B4-BE49-F238E27FC236}">
              <a16:creationId xmlns:a16="http://schemas.microsoft.com/office/drawing/2014/main" id="{00000000-0008-0000-0A00-00000C000000}"/>
            </a:ext>
          </a:extLst>
        </xdr:cNvPr>
        <xdr:cNvSpPr txBox="1">
          <a:spLocks noChangeArrowheads="1"/>
        </xdr:cNvSpPr>
      </xdr:nvSpPr>
      <xdr:spPr bwMode="auto">
        <a:xfrm>
          <a:off x="179070" y="531209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12</a:t>
          </a:r>
        </a:p>
      </xdr:txBody>
    </xdr:sp>
    <xdr:clientData/>
  </xdr:twoCellAnchor>
  <xdr:twoCellAnchor>
    <xdr:from>
      <xdr:col>0</xdr:col>
      <xdr:colOff>180975</xdr:colOff>
      <xdr:row>14</xdr:row>
      <xdr:rowOff>54770</xdr:rowOff>
    </xdr:from>
    <xdr:to>
      <xdr:col>0</xdr:col>
      <xdr:colOff>447675</xdr:colOff>
      <xdr:row>14</xdr:row>
      <xdr:rowOff>321470</xdr:rowOff>
    </xdr:to>
    <xdr:sp macro="" textlink="">
      <xdr:nvSpPr>
        <xdr:cNvPr id="13" name="Text 13">
          <a:extLst>
            <a:ext uri="{FF2B5EF4-FFF2-40B4-BE49-F238E27FC236}">
              <a16:creationId xmlns:a16="http://schemas.microsoft.com/office/drawing/2014/main" id="{00000000-0008-0000-0A00-00000D000000}"/>
            </a:ext>
          </a:extLst>
        </xdr:cNvPr>
        <xdr:cNvSpPr txBox="1">
          <a:spLocks noChangeArrowheads="1"/>
        </xdr:cNvSpPr>
      </xdr:nvSpPr>
      <xdr:spPr bwMode="auto">
        <a:xfrm>
          <a:off x="179070" y="568785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13</a:t>
          </a:r>
        </a:p>
      </xdr:txBody>
    </xdr:sp>
    <xdr:clientData/>
  </xdr:twoCellAnchor>
  <xdr:twoCellAnchor>
    <xdr:from>
      <xdr:col>0</xdr:col>
      <xdr:colOff>180975</xdr:colOff>
      <xdr:row>15</xdr:row>
      <xdr:rowOff>66678</xdr:rowOff>
    </xdr:from>
    <xdr:to>
      <xdr:col>0</xdr:col>
      <xdr:colOff>447675</xdr:colOff>
      <xdr:row>15</xdr:row>
      <xdr:rowOff>333378</xdr:rowOff>
    </xdr:to>
    <xdr:sp macro="" textlink="">
      <xdr:nvSpPr>
        <xdr:cNvPr id="14" name="Text 14">
          <a:extLst>
            <a:ext uri="{FF2B5EF4-FFF2-40B4-BE49-F238E27FC236}">
              <a16:creationId xmlns:a16="http://schemas.microsoft.com/office/drawing/2014/main" id="{00000000-0008-0000-0A00-00000E000000}"/>
            </a:ext>
          </a:extLst>
        </xdr:cNvPr>
        <xdr:cNvSpPr txBox="1">
          <a:spLocks noChangeArrowheads="1"/>
        </xdr:cNvSpPr>
      </xdr:nvSpPr>
      <xdr:spPr bwMode="auto">
        <a:xfrm>
          <a:off x="179070" y="6055998"/>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14</a:t>
          </a:r>
        </a:p>
      </xdr:txBody>
    </xdr:sp>
    <xdr:clientData/>
  </xdr:twoCellAnchor>
  <xdr:twoCellAnchor>
    <xdr:from>
      <xdr:col>0</xdr:col>
      <xdr:colOff>180975</xdr:colOff>
      <xdr:row>16</xdr:row>
      <xdr:rowOff>257181</xdr:rowOff>
    </xdr:from>
    <xdr:to>
      <xdr:col>0</xdr:col>
      <xdr:colOff>447675</xdr:colOff>
      <xdr:row>16</xdr:row>
      <xdr:rowOff>523881</xdr:rowOff>
    </xdr:to>
    <xdr:sp macro="" textlink="">
      <xdr:nvSpPr>
        <xdr:cNvPr id="15" name="Text 15">
          <a:extLst>
            <a:ext uri="{FF2B5EF4-FFF2-40B4-BE49-F238E27FC236}">
              <a16:creationId xmlns:a16="http://schemas.microsoft.com/office/drawing/2014/main" id="{00000000-0008-0000-0A00-00000F000000}"/>
            </a:ext>
          </a:extLst>
        </xdr:cNvPr>
        <xdr:cNvSpPr txBox="1">
          <a:spLocks noChangeArrowheads="1"/>
        </xdr:cNvSpPr>
      </xdr:nvSpPr>
      <xdr:spPr bwMode="auto">
        <a:xfrm>
          <a:off x="179070" y="6646551"/>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15</a:t>
          </a:r>
        </a:p>
      </xdr:txBody>
    </xdr:sp>
    <xdr:clientData/>
  </xdr:twoCellAnchor>
  <xdr:twoCellAnchor>
    <xdr:from>
      <xdr:col>0</xdr:col>
      <xdr:colOff>180975</xdr:colOff>
      <xdr:row>17</xdr:row>
      <xdr:rowOff>78586</xdr:rowOff>
    </xdr:from>
    <xdr:to>
      <xdr:col>0</xdr:col>
      <xdr:colOff>447675</xdr:colOff>
      <xdr:row>17</xdr:row>
      <xdr:rowOff>345286</xdr:rowOff>
    </xdr:to>
    <xdr:sp macro="" textlink="">
      <xdr:nvSpPr>
        <xdr:cNvPr id="16" name="Text 16">
          <a:extLst>
            <a:ext uri="{FF2B5EF4-FFF2-40B4-BE49-F238E27FC236}">
              <a16:creationId xmlns:a16="http://schemas.microsoft.com/office/drawing/2014/main" id="{00000000-0008-0000-0A00-000010000000}"/>
            </a:ext>
          </a:extLst>
        </xdr:cNvPr>
        <xdr:cNvSpPr txBox="1">
          <a:spLocks noChangeArrowheads="1"/>
        </xdr:cNvSpPr>
      </xdr:nvSpPr>
      <xdr:spPr bwMode="auto">
        <a:xfrm>
          <a:off x="179070" y="7250911"/>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16</a:t>
          </a:r>
        </a:p>
      </xdr:txBody>
    </xdr:sp>
    <xdr:clientData/>
  </xdr:twoCellAnchor>
  <xdr:twoCellAnchor>
    <xdr:from>
      <xdr:col>0</xdr:col>
      <xdr:colOff>180975</xdr:colOff>
      <xdr:row>21</xdr:row>
      <xdr:rowOff>78585</xdr:rowOff>
    </xdr:from>
    <xdr:to>
      <xdr:col>0</xdr:col>
      <xdr:colOff>447675</xdr:colOff>
      <xdr:row>21</xdr:row>
      <xdr:rowOff>345285</xdr:rowOff>
    </xdr:to>
    <xdr:sp macro="" textlink="">
      <xdr:nvSpPr>
        <xdr:cNvPr id="17" name="Text 17">
          <a:extLst>
            <a:ext uri="{FF2B5EF4-FFF2-40B4-BE49-F238E27FC236}">
              <a16:creationId xmlns:a16="http://schemas.microsoft.com/office/drawing/2014/main" id="{00000000-0008-0000-0A00-000011000000}"/>
            </a:ext>
          </a:extLst>
        </xdr:cNvPr>
        <xdr:cNvSpPr txBox="1">
          <a:spLocks noChangeArrowheads="1"/>
        </xdr:cNvSpPr>
      </xdr:nvSpPr>
      <xdr:spPr bwMode="auto">
        <a:xfrm>
          <a:off x="179070" y="958453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20</a:t>
          </a:r>
        </a:p>
      </xdr:txBody>
    </xdr:sp>
    <xdr:clientData/>
  </xdr:twoCellAnchor>
  <xdr:twoCellAnchor>
    <xdr:from>
      <xdr:col>0</xdr:col>
      <xdr:colOff>180975</xdr:colOff>
      <xdr:row>18</xdr:row>
      <xdr:rowOff>173835</xdr:rowOff>
    </xdr:from>
    <xdr:to>
      <xdr:col>0</xdr:col>
      <xdr:colOff>447675</xdr:colOff>
      <xdr:row>18</xdr:row>
      <xdr:rowOff>440535</xdr:rowOff>
    </xdr:to>
    <xdr:sp macro="" textlink="">
      <xdr:nvSpPr>
        <xdr:cNvPr id="18" name="Text 19">
          <a:extLst>
            <a:ext uri="{FF2B5EF4-FFF2-40B4-BE49-F238E27FC236}">
              <a16:creationId xmlns:a16="http://schemas.microsoft.com/office/drawing/2014/main" id="{00000000-0008-0000-0A00-000012000000}"/>
            </a:ext>
          </a:extLst>
        </xdr:cNvPr>
        <xdr:cNvSpPr txBox="1">
          <a:spLocks noChangeArrowheads="1"/>
        </xdr:cNvSpPr>
      </xdr:nvSpPr>
      <xdr:spPr bwMode="auto">
        <a:xfrm>
          <a:off x="179070" y="7742400"/>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17</a:t>
          </a:r>
        </a:p>
      </xdr:txBody>
    </xdr:sp>
    <xdr:clientData/>
  </xdr:twoCellAnchor>
  <xdr:twoCellAnchor>
    <xdr:from>
      <xdr:col>0</xdr:col>
      <xdr:colOff>180975</xdr:colOff>
      <xdr:row>19</xdr:row>
      <xdr:rowOff>197647</xdr:rowOff>
    </xdr:from>
    <xdr:to>
      <xdr:col>0</xdr:col>
      <xdr:colOff>447675</xdr:colOff>
      <xdr:row>19</xdr:row>
      <xdr:rowOff>464347</xdr:rowOff>
    </xdr:to>
    <xdr:sp macro="" textlink="">
      <xdr:nvSpPr>
        <xdr:cNvPr id="19" name="Text 20">
          <a:extLst>
            <a:ext uri="{FF2B5EF4-FFF2-40B4-BE49-F238E27FC236}">
              <a16:creationId xmlns:a16="http://schemas.microsoft.com/office/drawing/2014/main" id="{00000000-0008-0000-0A00-000013000000}"/>
            </a:ext>
          </a:extLst>
        </xdr:cNvPr>
        <xdr:cNvSpPr txBox="1">
          <a:spLocks noChangeArrowheads="1"/>
        </xdr:cNvSpPr>
      </xdr:nvSpPr>
      <xdr:spPr bwMode="auto">
        <a:xfrm>
          <a:off x="179070" y="8400577"/>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18</a:t>
          </a:r>
        </a:p>
      </xdr:txBody>
    </xdr:sp>
    <xdr:clientData/>
  </xdr:twoCellAnchor>
  <xdr:twoCellAnchor>
    <xdr:from>
      <xdr:col>0</xdr:col>
      <xdr:colOff>180975</xdr:colOff>
      <xdr:row>20</xdr:row>
      <xdr:rowOff>185742</xdr:rowOff>
    </xdr:from>
    <xdr:to>
      <xdr:col>0</xdr:col>
      <xdr:colOff>447675</xdr:colOff>
      <xdr:row>20</xdr:row>
      <xdr:rowOff>452442</xdr:rowOff>
    </xdr:to>
    <xdr:sp macro="" textlink="">
      <xdr:nvSpPr>
        <xdr:cNvPr id="20" name="Text 21">
          <a:extLst>
            <a:ext uri="{FF2B5EF4-FFF2-40B4-BE49-F238E27FC236}">
              <a16:creationId xmlns:a16="http://schemas.microsoft.com/office/drawing/2014/main" id="{00000000-0008-0000-0A00-000014000000}"/>
            </a:ext>
          </a:extLst>
        </xdr:cNvPr>
        <xdr:cNvSpPr txBox="1">
          <a:spLocks noChangeArrowheads="1"/>
        </xdr:cNvSpPr>
      </xdr:nvSpPr>
      <xdr:spPr bwMode="auto">
        <a:xfrm>
          <a:off x="179070" y="9032562"/>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19</a:t>
          </a:r>
        </a:p>
      </xdr:txBody>
    </xdr:sp>
    <xdr:clientData/>
  </xdr:twoCellAnchor>
  <xdr:twoCellAnchor>
    <xdr:from>
      <xdr:col>0</xdr:col>
      <xdr:colOff>180975</xdr:colOff>
      <xdr:row>2</xdr:row>
      <xdr:rowOff>104775</xdr:rowOff>
    </xdr:from>
    <xdr:to>
      <xdr:col>0</xdr:col>
      <xdr:colOff>447675</xdr:colOff>
      <xdr:row>2</xdr:row>
      <xdr:rowOff>371475</xdr:rowOff>
    </xdr:to>
    <xdr:sp macro="" textlink="">
      <xdr:nvSpPr>
        <xdr:cNvPr id="21" name="Text 1">
          <a:extLst>
            <a:ext uri="{FF2B5EF4-FFF2-40B4-BE49-F238E27FC236}">
              <a16:creationId xmlns:a16="http://schemas.microsoft.com/office/drawing/2014/main" id="{00000000-0008-0000-0A00-000015000000}"/>
            </a:ext>
          </a:extLst>
        </xdr:cNvPr>
        <xdr:cNvSpPr txBox="1">
          <a:spLocks noChangeArrowheads="1"/>
        </xdr:cNvSpPr>
      </xdr:nvSpPr>
      <xdr:spPr bwMode="auto">
        <a:xfrm>
          <a:off x="179070" y="1007745"/>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1</a:t>
          </a:r>
        </a:p>
      </xdr:txBody>
    </xdr:sp>
    <xdr:clientData/>
  </xdr:twoCellAnchor>
  <xdr:twoCellAnchor editAs="oneCell">
    <xdr:from>
      <xdr:col>2</xdr:col>
      <xdr:colOff>28575</xdr:colOff>
      <xdr:row>21</xdr:row>
      <xdr:rowOff>28575</xdr:rowOff>
    </xdr:from>
    <xdr:to>
      <xdr:col>2</xdr:col>
      <xdr:colOff>228575</xdr:colOff>
      <xdr:row>21</xdr:row>
      <xdr:rowOff>209527</xdr:rowOff>
    </xdr:to>
    <xdr:pic>
      <xdr:nvPicPr>
        <xdr:cNvPr id="22" name="Picture 21">
          <a:extLst>
            <a:ext uri="{FF2B5EF4-FFF2-40B4-BE49-F238E27FC236}">
              <a16:creationId xmlns:a16="http://schemas.microsoft.com/office/drawing/2014/main" id="{00000000-0008-0000-0A00-000016000000}"/>
            </a:ext>
          </a:extLst>
        </xdr:cNvPr>
        <xdr:cNvPicPr>
          <a:picLocks noChangeAspect="1"/>
        </xdr:cNvPicPr>
      </xdr:nvPicPr>
      <xdr:blipFill>
        <a:blip xmlns:r="http://schemas.openxmlformats.org/officeDocument/2006/relationships" r:embed="rId1"/>
        <a:stretch>
          <a:fillRect/>
        </a:stretch>
      </xdr:blipFill>
      <xdr:spPr>
        <a:xfrm>
          <a:off x="2893695" y="9532620"/>
          <a:ext cx="201905" cy="186667"/>
        </a:xfrm>
        <a:prstGeom prst="rect">
          <a:avLst/>
        </a:prstGeom>
      </xdr:spPr>
    </xdr:pic>
    <xdr:clientData/>
  </xdr:twoCellAnchor>
  <xdr:twoCellAnchor editAs="oneCell">
    <xdr:from>
      <xdr:col>2</xdr:col>
      <xdr:colOff>38100</xdr:colOff>
      <xdr:row>21</xdr:row>
      <xdr:rowOff>228600</xdr:rowOff>
    </xdr:from>
    <xdr:to>
      <xdr:col>2</xdr:col>
      <xdr:colOff>228576</xdr:colOff>
      <xdr:row>21</xdr:row>
      <xdr:rowOff>400029</xdr:rowOff>
    </xdr:to>
    <xdr:pic>
      <xdr:nvPicPr>
        <xdr:cNvPr id="23" name="Picture 22">
          <a:extLst>
            <a:ext uri="{FF2B5EF4-FFF2-40B4-BE49-F238E27FC236}">
              <a16:creationId xmlns:a16="http://schemas.microsoft.com/office/drawing/2014/main" id="{00000000-0008-0000-0A00-000017000000}"/>
            </a:ext>
          </a:extLst>
        </xdr:cNvPr>
        <xdr:cNvPicPr>
          <a:picLocks noChangeAspect="1"/>
        </xdr:cNvPicPr>
      </xdr:nvPicPr>
      <xdr:blipFill>
        <a:blip xmlns:r="http://schemas.openxmlformats.org/officeDocument/2006/relationships" r:embed="rId2"/>
        <a:stretch>
          <a:fillRect/>
        </a:stretch>
      </xdr:blipFill>
      <xdr:spPr>
        <a:xfrm>
          <a:off x="2905125" y="9734550"/>
          <a:ext cx="190476" cy="175239"/>
        </a:xfrm>
        <a:prstGeom prst="rect">
          <a:avLst/>
        </a:prstGeom>
      </xdr:spPr>
    </xdr:pic>
    <xdr:clientData/>
  </xdr:twoCellAnchor>
  <xdr:twoCellAnchor>
    <xdr:from>
      <xdr:col>0</xdr:col>
      <xdr:colOff>171450</xdr:colOff>
      <xdr:row>22</xdr:row>
      <xdr:rowOff>121446</xdr:rowOff>
    </xdr:from>
    <xdr:to>
      <xdr:col>0</xdr:col>
      <xdr:colOff>438150</xdr:colOff>
      <xdr:row>22</xdr:row>
      <xdr:rowOff>388146</xdr:rowOff>
    </xdr:to>
    <xdr:sp macro="" textlink="">
      <xdr:nvSpPr>
        <xdr:cNvPr id="24" name="Text 17">
          <a:extLst>
            <a:ext uri="{FF2B5EF4-FFF2-40B4-BE49-F238E27FC236}">
              <a16:creationId xmlns:a16="http://schemas.microsoft.com/office/drawing/2014/main" id="{00000000-0008-0000-0A00-000018000000}"/>
            </a:ext>
          </a:extLst>
        </xdr:cNvPr>
        <xdr:cNvSpPr txBox="1">
          <a:spLocks noChangeArrowheads="1"/>
        </xdr:cNvSpPr>
      </xdr:nvSpPr>
      <xdr:spPr bwMode="auto">
        <a:xfrm>
          <a:off x="167640" y="10057926"/>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21</a:t>
          </a:r>
        </a:p>
      </xdr:txBody>
    </xdr:sp>
    <xdr:clientData/>
  </xdr:twoCellAnchor>
  <xdr:twoCellAnchor>
    <xdr:from>
      <xdr:col>0</xdr:col>
      <xdr:colOff>169072</xdr:colOff>
      <xdr:row>23</xdr:row>
      <xdr:rowOff>166688</xdr:rowOff>
    </xdr:from>
    <xdr:to>
      <xdr:col>0</xdr:col>
      <xdr:colOff>435772</xdr:colOff>
      <xdr:row>23</xdr:row>
      <xdr:rowOff>433388</xdr:rowOff>
    </xdr:to>
    <xdr:sp macro="" textlink="">
      <xdr:nvSpPr>
        <xdr:cNvPr id="25" name="Text 17">
          <a:extLst>
            <a:ext uri="{FF2B5EF4-FFF2-40B4-BE49-F238E27FC236}">
              <a16:creationId xmlns:a16="http://schemas.microsoft.com/office/drawing/2014/main" id="{00000000-0008-0000-0A00-000019000000}"/>
            </a:ext>
          </a:extLst>
        </xdr:cNvPr>
        <xdr:cNvSpPr txBox="1">
          <a:spLocks noChangeArrowheads="1"/>
        </xdr:cNvSpPr>
      </xdr:nvSpPr>
      <xdr:spPr bwMode="auto">
        <a:xfrm>
          <a:off x="172882" y="10676573"/>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22</a:t>
          </a:r>
        </a:p>
      </xdr:txBody>
    </xdr:sp>
    <xdr:clientData/>
  </xdr:twoCellAnchor>
  <xdr:twoCellAnchor>
    <xdr:from>
      <xdr:col>0</xdr:col>
      <xdr:colOff>180978</xdr:colOff>
      <xdr:row>24</xdr:row>
      <xdr:rowOff>333372</xdr:rowOff>
    </xdr:from>
    <xdr:to>
      <xdr:col>0</xdr:col>
      <xdr:colOff>447678</xdr:colOff>
      <xdr:row>24</xdr:row>
      <xdr:rowOff>600072</xdr:rowOff>
    </xdr:to>
    <xdr:sp macro="" textlink="">
      <xdr:nvSpPr>
        <xdr:cNvPr id="26" name="Text 17">
          <a:extLst>
            <a:ext uri="{FF2B5EF4-FFF2-40B4-BE49-F238E27FC236}">
              <a16:creationId xmlns:a16="http://schemas.microsoft.com/office/drawing/2014/main" id="{00000000-0008-0000-0A00-00001A000000}"/>
            </a:ext>
          </a:extLst>
        </xdr:cNvPr>
        <xdr:cNvSpPr txBox="1">
          <a:spLocks noChangeArrowheads="1"/>
        </xdr:cNvSpPr>
      </xdr:nvSpPr>
      <xdr:spPr bwMode="auto">
        <a:xfrm>
          <a:off x="179073" y="11428092"/>
          <a:ext cx="266700" cy="266700"/>
        </a:xfrm>
        <a:prstGeom prst="rect">
          <a:avLst/>
        </a:prstGeom>
        <a:solidFill>
          <a:srgbClr val="FFFFFF"/>
        </a:solidFill>
        <a:ln w="17145">
          <a:solidFill>
            <a:srgbClr val="000000"/>
          </a:solidFill>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000000"/>
              </a:solidFill>
              <a:latin typeface="Arial"/>
              <a:cs typeface="Arial"/>
            </a:rPr>
            <a:t>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832467</xdr:colOff>
      <xdr:row>46</xdr:row>
      <xdr:rowOff>394941</xdr:rowOff>
    </xdr:from>
    <xdr:to>
      <xdr:col>4</xdr:col>
      <xdr:colOff>412749</xdr:colOff>
      <xdr:row>47</xdr:row>
      <xdr:rowOff>190500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773787" y="3381375"/>
          <a:ext cx="46610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6</xdr:col>
      <xdr:colOff>709729</xdr:colOff>
      <xdr:row>46</xdr:row>
      <xdr:rowOff>394940</xdr:rowOff>
    </xdr:from>
    <xdr:to>
      <xdr:col>7</xdr:col>
      <xdr:colOff>238126</xdr:colOff>
      <xdr:row>47</xdr:row>
      <xdr:rowOff>190500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258869" y="3381375"/>
          <a:ext cx="53423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9</xdr:col>
      <xdr:colOff>753094</xdr:colOff>
      <xdr:row>46</xdr:row>
      <xdr:rowOff>394941</xdr:rowOff>
    </xdr:from>
    <xdr:to>
      <xdr:col>10</xdr:col>
      <xdr:colOff>301625</xdr:colOff>
      <xdr:row>47</xdr:row>
      <xdr:rowOff>174626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7942564" y="3381375"/>
          <a:ext cx="436261"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11</xdr:col>
      <xdr:colOff>721344</xdr:colOff>
      <xdr:row>46</xdr:row>
      <xdr:rowOff>406556</xdr:rowOff>
    </xdr:from>
    <xdr:to>
      <xdr:col>12</xdr:col>
      <xdr:colOff>254001</xdr:colOff>
      <xdr:row>47</xdr:row>
      <xdr:rowOff>158750</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9960594" y="3381375"/>
          <a:ext cx="45277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14</xdr:col>
      <xdr:colOff>732184</xdr:colOff>
      <xdr:row>46</xdr:row>
      <xdr:rowOff>394941</xdr:rowOff>
    </xdr:from>
    <xdr:to>
      <xdr:col>15</xdr:col>
      <xdr:colOff>301624</xdr:colOff>
      <xdr:row>47</xdr:row>
      <xdr:rowOff>158749</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12745114" y="3381375"/>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xdr:col>
      <xdr:colOff>124675</xdr:colOff>
      <xdr:row>48</xdr:row>
      <xdr:rowOff>46467</xdr:rowOff>
    </xdr:from>
    <xdr:to>
      <xdr:col>1</xdr:col>
      <xdr:colOff>449919</xdr:colOff>
      <xdr:row>49</xdr:row>
      <xdr:rowOff>116162</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1374355" y="3381375"/>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30</a:t>
          </a:r>
        </a:p>
      </xdr:txBody>
    </xdr:sp>
    <xdr:clientData/>
  </xdr:twoCellAnchor>
  <xdr:twoCellAnchor>
    <xdr:from>
      <xdr:col>11</xdr:col>
      <xdr:colOff>70700</xdr:colOff>
      <xdr:row>48</xdr:row>
      <xdr:rowOff>24242</xdr:rowOff>
    </xdr:from>
    <xdr:to>
      <xdr:col>11</xdr:col>
      <xdr:colOff>395944</xdr:colOff>
      <xdr:row>49</xdr:row>
      <xdr:rowOff>93937</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9308045" y="3381375"/>
          <a:ext cx="330959"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31</a:t>
          </a:r>
        </a:p>
      </xdr:txBody>
    </xdr:sp>
    <xdr:clientData/>
  </xdr:twoCellAnchor>
  <xdr:twoCellAnchor>
    <xdr:from>
      <xdr:col>0</xdr:col>
      <xdr:colOff>169978</xdr:colOff>
      <xdr:row>100</xdr:row>
      <xdr:rowOff>181983</xdr:rowOff>
    </xdr:from>
    <xdr:to>
      <xdr:col>0</xdr:col>
      <xdr:colOff>495222</xdr:colOff>
      <xdr:row>100</xdr:row>
      <xdr:rowOff>414300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173788" y="9439275"/>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8</a:t>
          </a:r>
        </a:p>
      </xdr:txBody>
    </xdr:sp>
    <xdr:clientData/>
  </xdr:twoCellAnchor>
  <xdr:twoCellAnchor>
    <xdr:from>
      <xdr:col>0</xdr:col>
      <xdr:colOff>168817</xdr:colOff>
      <xdr:row>101</xdr:row>
      <xdr:rowOff>30590</xdr:rowOff>
    </xdr:from>
    <xdr:to>
      <xdr:col>0</xdr:col>
      <xdr:colOff>495997</xdr:colOff>
      <xdr:row>101</xdr:row>
      <xdr:rowOff>262907</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72627" y="9439275"/>
          <a:ext cx="3233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9</a:t>
          </a:r>
        </a:p>
      </xdr:txBody>
    </xdr:sp>
    <xdr:clientData/>
  </xdr:twoCellAnchor>
  <xdr:twoCellAnchor>
    <xdr:from>
      <xdr:col>0</xdr:col>
      <xdr:colOff>692692</xdr:colOff>
      <xdr:row>102</xdr:row>
      <xdr:rowOff>84411</xdr:rowOff>
    </xdr:from>
    <xdr:to>
      <xdr:col>1</xdr:col>
      <xdr:colOff>146747</xdr:colOff>
      <xdr:row>102</xdr:row>
      <xdr:rowOff>316728</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694597"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10</a:t>
          </a:r>
        </a:p>
      </xdr:txBody>
    </xdr:sp>
    <xdr:clientData/>
  </xdr:twoCellAnchor>
  <xdr:twoCellAnchor>
    <xdr:from>
      <xdr:col>0</xdr:col>
      <xdr:colOff>692692</xdr:colOff>
      <xdr:row>103</xdr:row>
      <xdr:rowOff>152170</xdr:rowOff>
    </xdr:from>
    <xdr:to>
      <xdr:col>1</xdr:col>
      <xdr:colOff>146747</xdr:colOff>
      <xdr:row>103</xdr:row>
      <xdr:rowOff>384487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694597"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11</a:t>
          </a:r>
        </a:p>
      </xdr:txBody>
    </xdr:sp>
    <xdr:clientData/>
  </xdr:twoCellAnchor>
  <xdr:twoCellAnchor>
    <xdr:from>
      <xdr:col>0</xdr:col>
      <xdr:colOff>708567</xdr:colOff>
      <xdr:row>104</xdr:row>
      <xdr:rowOff>88670</xdr:rowOff>
    </xdr:from>
    <xdr:to>
      <xdr:col>1</xdr:col>
      <xdr:colOff>162622</xdr:colOff>
      <xdr:row>104</xdr:row>
      <xdr:rowOff>320987</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12</a:t>
          </a:r>
        </a:p>
      </xdr:txBody>
    </xdr:sp>
    <xdr:clientData/>
  </xdr:twoCellAnchor>
  <xdr:twoCellAnchor>
    <xdr:from>
      <xdr:col>0</xdr:col>
      <xdr:colOff>692692</xdr:colOff>
      <xdr:row>105</xdr:row>
      <xdr:rowOff>107642</xdr:rowOff>
    </xdr:from>
    <xdr:to>
      <xdr:col>1</xdr:col>
      <xdr:colOff>146747</xdr:colOff>
      <xdr:row>105</xdr:row>
      <xdr:rowOff>339959</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694597"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13</a:t>
          </a:r>
        </a:p>
      </xdr:txBody>
    </xdr:sp>
    <xdr:clientData/>
  </xdr:twoCellAnchor>
  <xdr:twoCellAnchor>
    <xdr:from>
      <xdr:col>0</xdr:col>
      <xdr:colOff>708567</xdr:colOff>
      <xdr:row>106</xdr:row>
      <xdr:rowOff>171143</xdr:rowOff>
    </xdr:from>
    <xdr:to>
      <xdr:col>1</xdr:col>
      <xdr:colOff>162622</xdr:colOff>
      <xdr:row>106</xdr:row>
      <xdr:rowOff>403460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14</a:t>
          </a:r>
        </a:p>
      </xdr:txBody>
    </xdr:sp>
    <xdr:clientData/>
  </xdr:twoCellAnchor>
  <xdr:twoCellAnchor>
    <xdr:from>
      <xdr:col>0</xdr:col>
      <xdr:colOff>708567</xdr:colOff>
      <xdr:row>107</xdr:row>
      <xdr:rowOff>143651</xdr:rowOff>
    </xdr:from>
    <xdr:to>
      <xdr:col>1</xdr:col>
      <xdr:colOff>162622</xdr:colOff>
      <xdr:row>107</xdr:row>
      <xdr:rowOff>375968</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15</a:t>
          </a:r>
        </a:p>
      </xdr:txBody>
    </xdr:sp>
    <xdr:clientData/>
  </xdr:twoCellAnchor>
  <xdr:twoCellAnchor>
    <xdr:from>
      <xdr:col>0</xdr:col>
      <xdr:colOff>708567</xdr:colOff>
      <xdr:row>108</xdr:row>
      <xdr:rowOff>163785</xdr:rowOff>
    </xdr:from>
    <xdr:to>
      <xdr:col>1</xdr:col>
      <xdr:colOff>162622</xdr:colOff>
      <xdr:row>108</xdr:row>
      <xdr:rowOff>396102</xdr:rowOff>
    </xdr:to>
    <xdr:sp macro="" textlink="">
      <xdr:nvSpPr>
        <xdr:cNvPr id="18" name="Rectangle 17">
          <a:extLst>
            <a:ext uri="{FF2B5EF4-FFF2-40B4-BE49-F238E27FC236}">
              <a16:creationId xmlns:a16="http://schemas.microsoft.com/office/drawing/2014/main" id="{00000000-0008-0000-0100-000012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16</a:t>
          </a:r>
        </a:p>
      </xdr:txBody>
    </xdr:sp>
    <xdr:clientData/>
  </xdr:twoCellAnchor>
  <xdr:twoCellAnchor>
    <xdr:from>
      <xdr:col>0</xdr:col>
      <xdr:colOff>720183</xdr:colOff>
      <xdr:row>109</xdr:row>
      <xdr:rowOff>130099</xdr:rowOff>
    </xdr:from>
    <xdr:to>
      <xdr:col>1</xdr:col>
      <xdr:colOff>174238</xdr:colOff>
      <xdr:row>109</xdr:row>
      <xdr:rowOff>362416</xdr:rowOff>
    </xdr:to>
    <xdr:sp macro="" textlink="">
      <xdr:nvSpPr>
        <xdr:cNvPr id="19" name="Rectangle 18">
          <a:extLst>
            <a:ext uri="{FF2B5EF4-FFF2-40B4-BE49-F238E27FC236}">
              <a16:creationId xmlns:a16="http://schemas.microsoft.com/office/drawing/2014/main" id="{00000000-0008-0000-0100-000013000000}"/>
            </a:ext>
          </a:extLst>
        </xdr:cNvPr>
        <xdr:cNvSpPr/>
      </xdr:nvSpPr>
      <xdr:spPr>
        <a:xfrm>
          <a:off x="720183"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17</a:t>
          </a:r>
        </a:p>
      </xdr:txBody>
    </xdr:sp>
    <xdr:clientData/>
  </xdr:twoCellAnchor>
  <xdr:twoCellAnchor>
    <xdr:from>
      <xdr:col>0</xdr:col>
      <xdr:colOff>720183</xdr:colOff>
      <xdr:row>110</xdr:row>
      <xdr:rowOff>195535</xdr:rowOff>
    </xdr:from>
    <xdr:to>
      <xdr:col>1</xdr:col>
      <xdr:colOff>174238</xdr:colOff>
      <xdr:row>110</xdr:row>
      <xdr:rowOff>427852</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720183"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18</a:t>
          </a:r>
        </a:p>
      </xdr:txBody>
    </xdr:sp>
    <xdr:clientData/>
  </xdr:twoCellAnchor>
  <xdr:twoCellAnchor>
    <xdr:from>
      <xdr:col>0</xdr:col>
      <xdr:colOff>720183</xdr:colOff>
      <xdr:row>111</xdr:row>
      <xdr:rowOff>163785</xdr:rowOff>
    </xdr:from>
    <xdr:to>
      <xdr:col>1</xdr:col>
      <xdr:colOff>174238</xdr:colOff>
      <xdr:row>111</xdr:row>
      <xdr:rowOff>396102</xdr:rowOff>
    </xdr:to>
    <xdr:sp macro="" textlink="">
      <xdr:nvSpPr>
        <xdr:cNvPr id="21" name="Rectangle 20">
          <a:extLst>
            <a:ext uri="{FF2B5EF4-FFF2-40B4-BE49-F238E27FC236}">
              <a16:creationId xmlns:a16="http://schemas.microsoft.com/office/drawing/2014/main" id="{00000000-0008-0000-0100-000015000000}"/>
            </a:ext>
          </a:extLst>
        </xdr:cNvPr>
        <xdr:cNvSpPr/>
      </xdr:nvSpPr>
      <xdr:spPr>
        <a:xfrm>
          <a:off x="720183" y="9439275"/>
          <a:ext cx="69802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19</a:t>
          </a:r>
        </a:p>
      </xdr:txBody>
    </xdr:sp>
    <xdr:clientData/>
  </xdr:twoCellAnchor>
  <xdr:twoCellAnchor>
    <xdr:from>
      <xdr:col>0</xdr:col>
      <xdr:colOff>708567</xdr:colOff>
      <xdr:row>112</xdr:row>
      <xdr:rowOff>202891</xdr:rowOff>
    </xdr:from>
    <xdr:to>
      <xdr:col>1</xdr:col>
      <xdr:colOff>162622</xdr:colOff>
      <xdr:row>112</xdr:row>
      <xdr:rowOff>435208</xdr:rowOff>
    </xdr:to>
    <xdr:sp macro="" textlink="">
      <xdr:nvSpPr>
        <xdr:cNvPr id="22" name="Rectangle 21">
          <a:extLst>
            <a:ext uri="{FF2B5EF4-FFF2-40B4-BE49-F238E27FC236}">
              <a16:creationId xmlns:a16="http://schemas.microsoft.com/office/drawing/2014/main" id="{00000000-0008-0000-0100-000016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a:t>
          </a:r>
        </a:p>
      </xdr:txBody>
    </xdr:sp>
    <xdr:clientData/>
  </xdr:twoCellAnchor>
  <xdr:twoCellAnchor>
    <xdr:from>
      <xdr:col>0</xdr:col>
      <xdr:colOff>708567</xdr:colOff>
      <xdr:row>113</xdr:row>
      <xdr:rowOff>137456</xdr:rowOff>
    </xdr:from>
    <xdr:to>
      <xdr:col>1</xdr:col>
      <xdr:colOff>162622</xdr:colOff>
      <xdr:row>113</xdr:row>
      <xdr:rowOff>369773</xdr:rowOff>
    </xdr:to>
    <xdr:sp macro="" textlink="">
      <xdr:nvSpPr>
        <xdr:cNvPr id="23" name="Rectangle 22">
          <a:extLst>
            <a:ext uri="{FF2B5EF4-FFF2-40B4-BE49-F238E27FC236}">
              <a16:creationId xmlns:a16="http://schemas.microsoft.com/office/drawing/2014/main" id="{00000000-0008-0000-0100-000017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21</a:t>
          </a:r>
        </a:p>
      </xdr:txBody>
    </xdr:sp>
    <xdr:clientData/>
  </xdr:twoCellAnchor>
  <xdr:twoCellAnchor>
    <xdr:from>
      <xdr:col>0</xdr:col>
      <xdr:colOff>708567</xdr:colOff>
      <xdr:row>114</xdr:row>
      <xdr:rowOff>187017</xdr:rowOff>
    </xdr:from>
    <xdr:to>
      <xdr:col>1</xdr:col>
      <xdr:colOff>162622</xdr:colOff>
      <xdr:row>114</xdr:row>
      <xdr:rowOff>419334</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704757" y="9439275"/>
          <a:ext cx="7075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22</a:t>
          </a:r>
        </a:p>
      </xdr:txBody>
    </xdr:sp>
    <xdr:clientData/>
  </xdr:twoCellAnchor>
  <xdr:twoCellAnchor>
    <xdr:from>
      <xdr:col>0</xdr:col>
      <xdr:colOff>701209</xdr:colOff>
      <xdr:row>115</xdr:row>
      <xdr:rowOff>125066</xdr:rowOff>
    </xdr:from>
    <xdr:to>
      <xdr:col>1</xdr:col>
      <xdr:colOff>253999</xdr:colOff>
      <xdr:row>115</xdr:row>
      <xdr:rowOff>412750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705019" y="9439275"/>
          <a:ext cx="7929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23</a:t>
          </a:r>
        </a:p>
      </xdr:txBody>
    </xdr:sp>
    <xdr:clientData/>
  </xdr:twoCellAnchor>
  <xdr:twoCellAnchor>
    <xdr:from>
      <xdr:col>2</xdr:col>
      <xdr:colOff>832467</xdr:colOff>
      <xdr:row>122</xdr:row>
      <xdr:rowOff>394941</xdr:rowOff>
    </xdr:from>
    <xdr:to>
      <xdr:col>3</xdr:col>
      <xdr:colOff>412749</xdr:colOff>
      <xdr:row>123</xdr:row>
      <xdr:rowOff>190500</xdr:rowOff>
    </xdr:to>
    <xdr:sp macro="" textlink="">
      <xdr:nvSpPr>
        <xdr:cNvPr id="26" name="Rectangle 25">
          <a:extLst>
            <a:ext uri="{FF2B5EF4-FFF2-40B4-BE49-F238E27FC236}">
              <a16:creationId xmlns:a16="http://schemas.microsoft.com/office/drawing/2014/main" id="{00000000-0008-0000-0100-00001A000000}"/>
            </a:ext>
          </a:extLst>
        </xdr:cNvPr>
        <xdr:cNvSpPr/>
      </xdr:nvSpPr>
      <xdr:spPr>
        <a:xfrm>
          <a:off x="2945112" y="9439275"/>
          <a:ext cx="40895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4</xdr:col>
      <xdr:colOff>709729</xdr:colOff>
      <xdr:row>122</xdr:row>
      <xdr:rowOff>394940</xdr:rowOff>
    </xdr:from>
    <xdr:to>
      <xdr:col>6</xdr:col>
      <xdr:colOff>238126</xdr:colOff>
      <xdr:row>123</xdr:row>
      <xdr:rowOff>190500</xdr:rowOff>
    </xdr:to>
    <xdr:sp macro="" textlink="">
      <xdr:nvSpPr>
        <xdr:cNvPr id="27" name="Rectangle 26">
          <a:extLst>
            <a:ext uri="{FF2B5EF4-FFF2-40B4-BE49-F238E27FC236}">
              <a16:creationId xmlns:a16="http://schemas.microsoft.com/office/drawing/2014/main" id="{00000000-0008-0000-0100-00001B000000}"/>
            </a:ext>
          </a:extLst>
        </xdr:cNvPr>
        <xdr:cNvSpPr/>
      </xdr:nvSpPr>
      <xdr:spPr>
        <a:xfrm>
          <a:off x="4534969" y="9439275"/>
          <a:ext cx="25801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8</xdr:col>
      <xdr:colOff>753094</xdr:colOff>
      <xdr:row>122</xdr:row>
      <xdr:rowOff>394941</xdr:rowOff>
    </xdr:from>
    <xdr:to>
      <xdr:col>9</xdr:col>
      <xdr:colOff>301625</xdr:colOff>
      <xdr:row>123</xdr:row>
      <xdr:rowOff>174626</xdr:rowOff>
    </xdr:to>
    <xdr:sp macro="" textlink="">
      <xdr:nvSpPr>
        <xdr:cNvPr id="28" name="Rectangle 27">
          <a:extLst>
            <a:ext uri="{FF2B5EF4-FFF2-40B4-BE49-F238E27FC236}">
              <a16:creationId xmlns:a16="http://schemas.microsoft.com/office/drawing/2014/main" id="{00000000-0008-0000-0100-00001C000000}"/>
            </a:ext>
          </a:extLst>
        </xdr:cNvPr>
        <xdr:cNvSpPr/>
      </xdr:nvSpPr>
      <xdr:spPr>
        <a:xfrm>
          <a:off x="7085314" y="9439275"/>
          <a:ext cx="407686"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10</xdr:col>
      <xdr:colOff>721344</xdr:colOff>
      <xdr:row>122</xdr:row>
      <xdr:rowOff>406556</xdr:rowOff>
    </xdr:from>
    <xdr:to>
      <xdr:col>11</xdr:col>
      <xdr:colOff>254001</xdr:colOff>
      <xdr:row>123</xdr:row>
      <xdr:rowOff>158750</xdr:rowOff>
    </xdr:to>
    <xdr:sp macro="" textlink="">
      <xdr:nvSpPr>
        <xdr:cNvPr id="29" name="Rectangle 28">
          <a:extLst>
            <a:ext uri="{FF2B5EF4-FFF2-40B4-BE49-F238E27FC236}">
              <a16:creationId xmlns:a16="http://schemas.microsoft.com/office/drawing/2014/main" id="{00000000-0008-0000-0100-00001D000000}"/>
            </a:ext>
          </a:extLst>
        </xdr:cNvPr>
        <xdr:cNvSpPr/>
      </xdr:nvSpPr>
      <xdr:spPr>
        <a:xfrm>
          <a:off x="8798544" y="9439275"/>
          <a:ext cx="69089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13</xdr:col>
      <xdr:colOff>732184</xdr:colOff>
      <xdr:row>122</xdr:row>
      <xdr:rowOff>394941</xdr:rowOff>
    </xdr:from>
    <xdr:to>
      <xdr:col>14</xdr:col>
      <xdr:colOff>301624</xdr:colOff>
      <xdr:row>123</xdr:row>
      <xdr:rowOff>158749</xdr:rowOff>
    </xdr:to>
    <xdr:sp macro="" textlink="">
      <xdr:nvSpPr>
        <xdr:cNvPr id="30" name="Rectangle 29">
          <a:extLst>
            <a:ext uri="{FF2B5EF4-FFF2-40B4-BE49-F238E27FC236}">
              <a16:creationId xmlns:a16="http://schemas.microsoft.com/office/drawing/2014/main" id="{00000000-0008-0000-0100-00001E000000}"/>
            </a:ext>
          </a:extLst>
        </xdr:cNvPr>
        <xdr:cNvSpPr/>
      </xdr:nvSpPr>
      <xdr:spPr>
        <a:xfrm>
          <a:off x="11821189" y="9439275"/>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16</xdr:col>
      <xdr:colOff>662489</xdr:colOff>
      <xdr:row>122</xdr:row>
      <xdr:rowOff>459217</xdr:rowOff>
    </xdr:from>
    <xdr:to>
      <xdr:col>17</xdr:col>
      <xdr:colOff>146358</xdr:colOff>
      <xdr:row>123</xdr:row>
      <xdr:rowOff>195537</xdr:rowOff>
    </xdr:to>
    <xdr:sp macro="" textlink="">
      <xdr:nvSpPr>
        <xdr:cNvPr id="31" name="Rectangle 30">
          <a:extLst>
            <a:ext uri="{FF2B5EF4-FFF2-40B4-BE49-F238E27FC236}">
              <a16:creationId xmlns:a16="http://schemas.microsoft.com/office/drawing/2014/main" id="{00000000-0008-0000-0100-00001F000000}"/>
            </a:ext>
          </a:extLst>
        </xdr:cNvPr>
        <xdr:cNvSpPr/>
      </xdr:nvSpPr>
      <xdr:spPr>
        <a:xfrm>
          <a:off x="14696624" y="9439275"/>
          <a:ext cx="39255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29</a:t>
          </a:r>
        </a:p>
      </xdr:txBody>
    </xdr:sp>
    <xdr:clientData/>
  </xdr:twoCellAnchor>
  <xdr:twoCellAnchor>
    <xdr:from>
      <xdr:col>0</xdr:col>
      <xdr:colOff>40822</xdr:colOff>
      <xdr:row>116</xdr:row>
      <xdr:rowOff>40822</xdr:rowOff>
    </xdr:from>
    <xdr:to>
      <xdr:col>0</xdr:col>
      <xdr:colOff>366066</xdr:colOff>
      <xdr:row>118</xdr:row>
      <xdr:rowOff>56088</xdr:rowOff>
    </xdr:to>
    <xdr:sp macro="" textlink="">
      <xdr:nvSpPr>
        <xdr:cNvPr id="32" name="Rectangle 31">
          <a:extLst>
            <a:ext uri="{FF2B5EF4-FFF2-40B4-BE49-F238E27FC236}">
              <a16:creationId xmlns:a16="http://schemas.microsoft.com/office/drawing/2014/main" id="{00000000-0008-0000-0100-000020000000}"/>
            </a:ext>
          </a:extLst>
        </xdr:cNvPr>
        <xdr:cNvSpPr/>
      </xdr:nvSpPr>
      <xdr:spPr>
        <a:xfrm>
          <a:off x="40822" y="9439275"/>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32</a:t>
          </a:r>
        </a:p>
      </xdr:txBody>
    </xdr:sp>
    <xdr:clientData/>
  </xdr:twoCellAnchor>
  <mc:AlternateContent xmlns:mc="http://schemas.openxmlformats.org/markup-compatibility/2006">
    <mc:Choice xmlns:a14="http://schemas.microsoft.com/office/drawing/2010/main" Requires="a14">
      <xdr:twoCellAnchor>
        <xdr:from>
          <xdr:col>6</xdr:col>
          <xdr:colOff>164456</xdr:colOff>
          <xdr:row>9</xdr:row>
          <xdr:rowOff>193675</xdr:rowOff>
        </xdr:from>
        <xdr:to>
          <xdr:col>10</xdr:col>
          <xdr:colOff>854028</xdr:colOff>
          <xdr:row>11</xdr:row>
          <xdr:rowOff>86360</xdr:rowOff>
        </xdr:to>
        <xdr:grpSp>
          <xdr:nvGrpSpPr>
            <xdr:cNvPr id="33" name="Group 32">
              <a:extLst>
                <a:ext uri="{FF2B5EF4-FFF2-40B4-BE49-F238E27FC236}">
                  <a16:creationId xmlns:a16="http://schemas.microsoft.com/office/drawing/2014/main" id="{00000000-0008-0000-0100-000021000000}"/>
                </a:ext>
              </a:extLst>
            </xdr:cNvPr>
            <xdr:cNvGrpSpPr/>
          </xdr:nvGrpSpPr>
          <xdr:grpSpPr>
            <a:xfrm>
              <a:off x="5677750" y="1829734"/>
              <a:ext cx="4118572" cy="710714"/>
              <a:chOff x="4712139" y="1919385"/>
              <a:chExt cx="4217520" cy="708795"/>
            </a:xfrm>
          </xdr:grpSpPr>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4712139" y="1919385"/>
                <a:ext cx="4217520" cy="236404"/>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1 - Capacity Planning.  Letter of intent timing</a:t>
                </a:r>
              </a:p>
            </xdr:txBody>
          </xdr:sp>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4712139" y="2140548"/>
                <a:ext cx="4217520" cy="247015"/>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2 - Capacity Review.  Kick Off / Design changes</a:t>
                </a:r>
              </a:p>
            </xdr:txBody>
          </xdr:sp>
          <xdr:sp macro="" textlink="">
            <xdr:nvSpPr>
              <xdr:cNvPr id="34819" name="Option Button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4712139" y="2374221"/>
                <a:ext cx="4217520" cy="253959"/>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3 - Capacity Validation.  PSW / Volume Changes</a:t>
                </a:r>
              </a:p>
            </xdr:txBody>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832467</xdr:colOff>
      <xdr:row>46</xdr:row>
      <xdr:rowOff>394941</xdr:rowOff>
    </xdr:from>
    <xdr:to>
      <xdr:col>4</xdr:col>
      <xdr:colOff>412749</xdr:colOff>
      <xdr:row>47</xdr:row>
      <xdr:rowOff>190500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4173837" y="3657600"/>
          <a:ext cx="46610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6</xdr:col>
      <xdr:colOff>709729</xdr:colOff>
      <xdr:row>46</xdr:row>
      <xdr:rowOff>394940</xdr:rowOff>
    </xdr:from>
    <xdr:to>
      <xdr:col>7</xdr:col>
      <xdr:colOff>238126</xdr:colOff>
      <xdr:row>47</xdr:row>
      <xdr:rowOff>190500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6382819" y="3657600"/>
          <a:ext cx="53423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9</xdr:col>
      <xdr:colOff>753094</xdr:colOff>
      <xdr:row>46</xdr:row>
      <xdr:rowOff>394941</xdr:rowOff>
    </xdr:from>
    <xdr:to>
      <xdr:col>10</xdr:col>
      <xdr:colOff>301625</xdr:colOff>
      <xdr:row>47</xdr:row>
      <xdr:rowOff>174626</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9066514" y="3657600"/>
          <a:ext cx="436261"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11</xdr:col>
      <xdr:colOff>721344</xdr:colOff>
      <xdr:row>46</xdr:row>
      <xdr:rowOff>406556</xdr:rowOff>
    </xdr:from>
    <xdr:to>
      <xdr:col>12</xdr:col>
      <xdr:colOff>254001</xdr:colOff>
      <xdr:row>47</xdr:row>
      <xdr:rowOff>158750</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1084544" y="3657600"/>
          <a:ext cx="45277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14</xdr:col>
      <xdr:colOff>732184</xdr:colOff>
      <xdr:row>46</xdr:row>
      <xdr:rowOff>394941</xdr:rowOff>
    </xdr:from>
    <xdr:to>
      <xdr:col>15</xdr:col>
      <xdr:colOff>301624</xdr:colOff>
      <xdr:row>47</xdr:row>
      <xdr:rowOff>158749</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13869064" y="3657600"/>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xdr:col>
      <xdr:colOff>124675</xdr:colOff>
      <xdr:row>48</xdr:row>
      <xdr:rowOff>46467</xdr:rowOff>
    </xdr:from>
    <xdr:to>
      <xdr:col>1</xdr:col>
      <xdr:colOff>449919</xdr:colOff>
      <xdr:row>49</xdr:row>
      <xdr:rowOff>116162</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1079080" y="36576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30</a:t>
          </a:r>
        </a:p>
      </xdr:txBody>
    </xdr:sp>
    <xdr:clientData/>
  </xdr:twoCellAnchor>
  <xdr:twoCellAnchor>
    <xdr:from>
      <xdr:col>11</xdr:col>
      <xdr:colOff>70700</xdr:colOff>
      <xdr:row>48</xdr:row>
      <xdr:rowOff>24242</xdr:rowOff>
    </xdr:from>
    <xdr:to>
      <xdr:col>11</xdr:col>
      <xdr:colOff>395944</xdr:colOff>
      <xdr:row>49</xdr:row>
      <xdr:rowOff>93937</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10431995" y="3657600"/>
          <a:ext cx="330959"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31</a:t>
          </a:r>
        </a:p>
      </xdr:txBody>
    </xdr:sp>
    <xdr:clientData/>
  </xdr:twoCellAnchor>
  <xdr:twoCellAnchor>
    <xdr:from>
      <xdr:col>0</xdr:col>
      <xdr:colOff>169978</xdr:colOff>
      <xdr:row>100</xdr:row>
      <xdr:rowOff>181983</xdr:rowOff>
    </xdr:from>
    <xdr:to>
      <xdr:col>0</xdr:col>
      <xdr:colOff>495222</xdr:colOff>
      <xdr:row>100</xdr:row>
      <xdr:rowOff>414300</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173788" y="108204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8</a:t>
          </a:r>
        </a:p>
      </xdr:txBody>
    </xdr:sp>
    <xdr:clientData/>
  </xdr:twoCellAnchor>
  <xdr:twoCellAnchor>
    <xdr:from>
      <xdr:col>0</xdr:col>
      <xdr:colOff>168817</xdr:colOff>
      <xdr:row>101</xdr:row>
      <xdr:rowOff>30590</xdr:rowOff>
    </xdr:from>
    <xdr:to>
      <xdr:col>0</xdr:col>
      <xdr:colOff>495997</xdr:colOff>
      <xdr:row>101</xdr:row>
      <xdr:rowOff>262907</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172627" y="10820400"/>
          <a:ext cx="3233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9</a:t>
          </a:r>
        </a:p>
      </xdr:txBody>
    </xdr:sp>
    <xdr:clientData/>
  </xdr:twoCellAnchor>
  <xdr:twoCellAnchor>
    <xdr:from>
      <xdr:col>0</xdr:col>
      <xdr:colOff>692692</xdr:colOff>
      <xdr:row>102</xdr:row>
      <xdr:rowOff>84411</xdr:rowOff>
    </xdr:from>
    <xdr:to>
      <xdr:col>1</xdr:col>
      <xdr:colOff>146747</xdr:colOff>
      <xdr:row>102</xdr:row>
      <xdr:rowOff>316728</xdr:rowOff>
    </xdr:to>
    <xdr:sp macro="" textlink="">
      <xdr:nvSpPr>
        <xdr:cNvPr id="11" name="Rectangle 10">
          <a:extLst>
            <a:ext uri="{FF2B5EF4-FFF2-40B4-BE49-F238E27FC236}">
              <a16:creationId xmlns:a16="http://schemas.microsoft.com/office/drawing/2014/main" id="{00000000-0008-0000-0200-00000B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10</a:t>
          </a:r>
        </a:p>
      </xdr:txBody>
    </xdr:sp>
    <xdr:clientData/>
  </xdr:twoCellAnchor>
  <xdr:twoCellAnchor>
    <xdr:from>
      <xdr:col>0</xdr:col>
      <xdr:colOff>692692</xdr:colOff>
      <xdr:row>103</xdr:row>
      <xdr:rowOff>152170</xdr:rowOff>
    </xdr:from>
    <xdr:to>
      <xdr:col>1</xdr:col>
      <xdr:colOff>146747</xdr:colOff>
      <xdr:row>103</xdr:row>
      <xdr:rowOff>384487</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11</a:t>
          </a:r>
        </a:p>
      </xdr:txBody>
    </xdr:sp>
    <xdr:clientData/>
  </xdr:twoCellAnchor>
  <xdr:twoCellAnchor>
    <xdr:from>
      <xdr:col>0</xdr:col>
      <xdr:colOff>708567</xdr:colOff>
      <xdr:row>104</xdr:row>
      <xdr:rowOff>88670</xdr:rowOff>
    </xdr:from>
    <xdr:to>
      <xdr:col>1</xdr:col>
      <xdr:colOff>162622</xdr:colOff>
      <xdr:row>104</xdr:row>
      <xdr:rowOff>320987</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12</a:t>
          </a:r>
        </a:p>
      </xdr:txBody>
    </xdr:sp>
    <xdr:clientData/>
  </xdr:twoCellAnchor>
  <xdr:twoCellAnchor>
    <xdr:from>
      <xdr:col>0</xdr:col>
      <xdr:colOff>692692</xdr:colOff>
      <xdr:row>105</xdr:row>
      <xdr:rowOff>107642</xdr:rowOff>
    </xdr:from>
    <xdr:to>
      <xdr:col>1</xdr:col>
      <xdr:colOff>146747</xdr:colOff>
      <xdr:row>105</xdr:row>
      <xdr:rowOff>339959</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694597"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13</a:t>
          </a:r>
        </a:p>
      </xdr:txBody>
    </xdr:sp>
    <xdr:clientData/>
  </xdr:twoCellAnchor>
  <xdr:twoCellAnchor>
    <xdr:from>
      <xdr:col>0</xdr:col>
      <xdr:colOff>708567</xdr:colOff>
      <xdr:row>106</xdr:row>
      <xdr:rowOff>171143</xdr:rowOff>
    </xdr:from>
    <xdr:to>
      <xdr:col>1</xdr:col>
      <xdr:colOff>162622</xdr:colOff>
      <xdr:row>106</xdr:row>
      <xdr:rowOff>403460</xdr:rowOff>
    </xdr:to>
    <xdr:sp macro="" textlink="">
      <xdr:nvSpPr>
        <xdr:cNvPr id="15" name="Rectangle 14">
          <a:extLst>
            <a:ext uri="{FF2B5EF4-FFF2-40B4-BE49-F238E27FC236}">
              <a16:creationId xmlns:a16="http://schemas.microsoft.com/office/drawing/2014/main" id="{00000000-0008-0000-0200-00000F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14</a:t>
          </a:r>
        </a:p>
      </xdr:txBody>
    </xdr:sp>
    <xdr:clientData/>
  </xdr:twoCellAnchor>
  <xdr:twoCellAnchor>
    <xdr:from>
      <xdr:col>0</xdr:col>
      <xdr:colOff>708567</xdr:colOff>
      <xdr:row>107</xdr:row>
      <xdr:rowOff>143651</xdr:rowOff>
    </xdr:from>
    <xdr:to>
      <xdr:col>1</xdr:col>
      <xdr:colOff>162622</xdr:colOff>
      <xdr:row>107</xdr:row>
      <xdr:rowOff>375968</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15</a:t>
          </a:r>
        </a:p>
      </xdr:txBody>
    </xdr:sp>
    <xdr:clientData/>
  </xdr:twoCellAnchor>
  <xdr:twoCellAnchor>
    <xdr:from>
      <xdr:col>0</xdr:col>
      <xdr:colOff>708567</xdr:colOff>
      <xdr:row>108</xdr:row>
      <xdr:rowOff>163785</xdr:rowOff>
    </xdr:from>
    <xdr:to>
      <xdr:col>1</xdr:col>
      <xdr:colOff>162622</xdr:colOff>
      <xdr:row>108</xdr:row>
      <xdr:rowOff>396102</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16</a:t>
          </a:r>
        </a:p>
      </xdr:txBody>
    </xdr:sp>
    <xdr:clientData/>
  </xdr:twoCellAnchor>
  <xdr:twoCellAnchor>
    <xdr:from>
      <xdr:col>0</xdr:col>
      <xdr:colOff>720183</xdr:colOff>
      <xdr:row>109</xdr:row>
      <xdr:rowOff>130099</xdr:rowOff>
    </xdr:from>
    <xdr:to>
      <xdr:col>1</xdr:col>
      <xdr:colOff>174238</xdr:colOff>
      <xdr:row>109</xdr:row>
      <xdr:rowOff>362416</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17</a:t>
          </a:r>
        </a:p>
      </xdr:txBody>
    </xdr:sp>
    <xdr:clientData/>
  </xdr:twoCellAnchor>
  <xdr:twoCellAnchor>
    <xdr:from>
      <xdr:col>0</xdr:col>
      <xdr:colOff>720183</xdr:colOff>
      <xdr:row>110</xdr:row>
      <xdr:rowOff>195535</xdr:rowOff>
    </xdr:from>
    <xdr:to>
      <xdr:col>1</xdr:col>
      <xdr:colOff>174238</xdr:colOff>
      <xdr:row>110</xdr:row>
      <xdr:rowOff>427852</xdr:rowOff>
    </xdr:to>
    <xdr:sp macro="" textlink="">
      <xdr:nvSpPr>
        <xdr:cNvPr id="19" name="Rectangle 18">
          <a:extLst>
            <a:ext uri="{FF2B5EF4-FFF2-40B4-BE49-F238E27FC236}">
              <a16:creationId xmlns:a16="http://schemas.microsoft.com/office/drawing/2014/main" id="{00000000-0008-0000-0200-000013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18</a:t>
          </a:r>
        </a:p>
      </xdr:txBody>
    </xdr:sp>
    <xdr:clientData/>
  </xdr:twoCellAnchor>
  <xdr:twoCellAnchor>
    <xdr:from>
      <xdr:col>0</xdr:col>
      <xdr:colOff>720183</xdr:colOff>
      <xdr:row>111</xdr:row>
      <xdr:rowOff>163785</xdr:rowOff>
    </xdr:from>
    <xdr:to>
      <xdr:col>1</xdr:col>
      <xdr:colOff>174238</xdr:colOff>
      <xdr:row>111</xdr:row>
      <xdr:rowOff>396102</xdr:rowOff>
    </xdr:to>
    <xdr:sp macro="" textlink="">
      <xdr:nvSpPr>
        <xdr:cNvPr id="20" name="Rectangle 19">
          <a:extLst>
            <a:ext uri="{FF2B5EF4-FFF2-40B4-BE49-F238E27FC236}">
              <a16:creationId xmlns:a16="http://schemas.microsoft.com/office/drawing/2014/main" id="{00000000-0008-0000-0200-000014000000}"/>
            </a:ext>
          </a:extLst>
        </xdr:cNvPr>
        <xdr:cNvSpPr/>
      </xdr:nvSpPr>
      <xdr:spPr>
        <a:xfrm>
          <a:off x="720183" y="10820400"/>
          <a:ext cx="402745"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19</a:t>
          </a:r>
        </a:p>
      </xdr:txBody>
    </xdr:sp>
    <xdr:clientData/>
  </xdr:twoCellAnchor>
  <xdr:twoCellAnchor>
    <xdr:from>
      <xdr:col>0</xdr:col>
      <xdr:colOff>708567</xdr:colOff>
      <xdr:row>112</xdr:row>
      <xdr:rowOff>202891</xdr:rowOff>
    </xdr:from>
    <xdr:to>
      <xdr:col>1</xdr:col>
      <xdr:colOff>162622</xdr:colOff>
      <xdr:row>112</xdr:row>
      <xdr:rowOff>435208</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20</a:t>
          </a:r>
        </a:p>
      </xdr:txBody>
    </xdr:sp>
    <xdr:clientData/>
  </xdr:twoCellAnchor>
  <xdr:twoCellAnchor>
    <xdr:from>
      <xdr:col>0</xdr:col>
      <xdr:colOff>708567</xdr:colOff>
      <xdr:row>113</xdr:row>
      <xdr:rowOff>137456</xdr:rowOff>
    </xdr:from>
    <xdr:to>
      <xdr:col>1</xdr:col>
      <xdr:colOff>162622</xdr:colOff>
      <xdr:row>113</xdr:row>
      <xdr:rowOff>369773</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21</a:t>
          </a:r>
        </a:p>
      </xdr:txBody>
    </xdr:sp>
    <xdr:clientData/>
  </xdr:twoCellAnchor>
  <xdr:twoCellAnchor>
    <xdr:from>
      <xdr:col>0</xdr:col>
      <xdr:colOff>708567</xdr:colOff>
      <xdr:row>114</xdr:row>
      <xdr:rowOff>187017</xdr:rowOff>
    </xdr:from>
    <xdr:to>
      <xdr:col>1</xdr:col>
      <xdr:colOff>162622</xdr:colOff>
      <xdr:row>114</xdr:row>
      <xdr:rowOff>419334</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704757" y="10820400"/>
          <a:ext cx="4122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22</a:t>
          </a:r>
        </a:p>
      </xdr:txBody>
    </xdr:sp>
    <xdr:clientData/>
  </xdr:twoCellAnchor>
  <xdr:twoCellAnchor>
    <xdr:from>
      <xdr:col>0</xdr:col>
      <xdr:colOff>701209</xdr:colOff>
      <xdr:row>115</xdr:row>
      <xdr:rowOff>125066</xdr:rowOff>
    </xdr:from>
    <xdr:to>
      <xdr:col>1</xdr:col>
      <xdr:colOff>253999</xdr:colOff>
      <xdr:row>115</xdr:row>
      <xdr:rowOff>412750</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705019" y="10820400"/>
          <a:ext cx="49767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23</a:t>
          </a:r>
        </a:p>
      </xdr:txBody>
    </xdr:sp>
    <xdr:clientData/>
  </xdr:twoCellAnchor>
  <xdr:twoCellAnchor>
    <xdr:from>
      <xdr:col>2</xdr:col>
      <xdr:colOff>832467</xdr:colOff>
      <xdr:row>122</xdr:row>
      <xdr:rowOff>394941</xdr:rowOff>
    </xdr:from>
    <xdr:to>
      <xdr:col>3</xdr:col>
      <xdr:colOff>412749</xdr:colOff>
      <xdr:row>123</xdr:row>
      <xdr:rowOff>190500</xdr:rowOff>
    </xdr:to>
    <xdr:sp macro="" textlink="">
      <xdr:nvSpPr>
        <xdr:cNvPr id="25" name="Rectangle 24">
          <a:extLst>
            <a:ext uri="{FF2B5EF4-FFF2-40B4-BE49-F238E27FC236}">
              <a16:creationId xmlns:a16="http://schemas.microsoft.com/office/drawing/2014/main" id="{00000000-0008-0000-0200-000019000000}"/>
            </a:ext>
          </a:extLst>
        </xdr:cNvPr>
        <xdr:cNvSpPr/>
      </xdr:nvSpPr>
      <xdr:spPr>
        <a:xfrm>
          <a:off x="3345162" y="10820400"/>
          <a:ext cx="40895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24</a:t>
          </a:r>
        </a:p>
      </xdr:txBody>
    </xdr:sp>
    <xdr:clientData/>
  </xdr:twoCellAnchor>
  <xdr:twoCellAnchor>
    <xdr:from>
      <xdr:col>4</xdr:col>
      <xdr:colOff>709729</xdr:colOff>
      <xdr:row>122</xdr:row>
      <xdr:rowOff>394940</xdr:rowOff>
    </xdr:from>
    <xdr:to>
      <xdr:col>6</xdr:col>
      <xdr:colOff>238126</xdr:colOff>
      <xdr:row>123</xdr:row>
      <xdr:rowOff>190500</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4935019" y="10820400"/>
          <a:ext cx="981912"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25</a:t>
          </a:r>
        </a:p>
      </xdr:txBody>
    </xdr:sp>
    <xdr:clientData/>
  </xdr:twoCellAnchor>
  <xdr:twoCellAnchor>
    <xdr:from>
      <xdr:col>8</xdr:col>
      <xdr:colOff>753094</xdr:colOff>
      <xdr:row>122</xdr:row>
      <xdr:rowOff>394941</xdr:rowOff>
    </xdr:from>
    <xdr:to>
      <xdr:col>9</xdr:col>
      <xdr:colOff>301625</xdr:colOff>
      <xdr:row>123</xdr:row>
      <xdr:rowOff>174626</xdr:rowOff>
    </xdr:to>
    <xdr:sp macro="" textlink="">
      <xdr:nvSpPr>
        <xdr:cNvPr id="27" name="Rectangle 26">
          <a:extLst>
            <a:ext uri="{FF2B5EF4-FFF2-40B4-BE49-F238E27FC236}">
              <a16:creationId xmlns:a16="http://schemas.microsoft.com/office/drawing/2014/main" id="{00000000-0008-0000-0200-00001B000000}"/>
            </a:ext>
          </a:extLst>
        </xdr:cNvPr>
        <xdr:cNvSpPr/>
      </xdr:nvSpPr>
      <xdr:spPr>
        <a:xfrm>
          <a:off x="8209264" y="10820400"/>
          <a:ext cx="407686"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26</a:t>
          </a:r>
        </a:p>
      </xdr:txBody>
    </xdr:sp>
    <xdr:clientData/>
  </xdr:twoCellAnchor>
  <xdr:twoCellAnchor>
    <xdr:from>
      <xdr:col>10</xdr:col>
      <xdr:colOff>721344</xdr:colOff>
      <xdr:row>122</xdr:row>
      <xdr:rowOff>406556</xdr:rowOff>
    </xdr:from>
    <xdr:to>
      <xdr:col>11</xdr:col>
      <xdr:colOff>254001</xdr:colOff>
      <xdr:row>123</xdr:row>
      <xdr:rowOff>158750</xdr:rowOff>
    </xdr:to>
    <xdr:sp macro="" textlink="">
      <xdr:nvSpPr>
        <xdr:cNvPr id="28" name="Rectangle 27">
          <a:extLst>
            <a:ext uri="{FF2B5EF4-FFF2-40B4-BE49-F238E27FC236}">
              <a16:creationId xmlns:a16="http://schemas.microsoft.com/office/drawing/2014/main" id="{00000000-0008-0000-0200-00001C000000}"/>
            </a:ext>
          </a:extLst>
        </xdr:cNvPr>
        <xdr:cNvSpPr/>
      </xdr:nvSpPr>
      <xdr:spPr>
        <a:xfrm>
          <a:off x="9922494" y="10820400"/>
          <a:ext cx="690897"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27</a:t>
          </a:r>
        </a:p>
      </xdr:txBody>
    </xdr:sp>
    <xdr:clientData/>
  </xdr:twoCellAnchor>
  <xdr:twoCellAnchor>
    <xdr:from>
      <xdr:col>13</xdr:col>
      <xdr:colOff>732184</xdr:colOff>
      <xdr:row>122</xdr:row>
      <xdr:rowOff>394941</xdr:rowOff>
    </xdr:from>
    <xdr:to>
      <xdr:col>14</xdr:col>
      <xdr:colOff>301624</xdr:colOff>
      <xdr:row>123</xdr:row>
      <xdr:rowOff>158749</xdr:rowOff>
    </xdr:to>
    <xdr:sp macro="" textlink="">
      <xdr:nvSpPr>
        <xdr:cNvPr id="29" name="Rectangle 28">
          <a:extLst>
            <a:ext uri="{FF2B5EF4-FFF2-40B4-BE49-F238E27FC236}">
              <a16:creationId xmlns:a16="http://schemas.microsoft.com/office/drawing/2014/main" id="{00000000-0008-0000-0200-00001D000000}"/>
            </a:ext>
          </a:extLst>
        </xdr:cNvPr>
        <xdr:cNvSpPr/>
      </xdr:nvSpPr>
      <xdr:spPr>
        <a:xfrm>
          <a:off x="12945139" y="10820400"/>
          <a:ext cx="491460"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28</a:t>
          </a:r>
        </a:p>
      </xdr:txBody>
    </xdr:sp>
    <xdr:clientData/>
  </xdr:twoCellAnchor>
  <xdr:twoCellAnchor>
    <xdr:from>
      <xdr:col>16</xdr:col>
      <xdr:colOff>662489</xdr:colOff>
      <xdr:row>122</xdr:row>
      <xdr:rowOff>459217</xdr:rowOff>
    </xdr:from>
    <xdr:to>
      <xdr:col>17</xdr:col>
      <xdr:colOff>146358</xdr:colOff>
      <xdr:row>123</xdr:row>
      <xdr:rowOff>195537</xdr:rowOff>
    </xdr:to>
    <xdr:sp macro="" textlink="">
      <xdr:nvSpPr>
        <xdr:cNvPr id="30" name="Rectangle 29">
          <a:extLst>
            <a:ext uri="{FF2B5EF4-FFF2-40B4-BE49-F238E27FC236}">
              <a16:creationId xmlns:a16="http://schemas.microsoft.com/office/drawing/2014/main" id="{00000000-0008-0000-0200-00001E000000}"/>
            </a:ext>
          </a:extLst>
        </xdr:cNvPr>
        <xdr:cNvSpPr/>
      </xdr:nvSpPr>
      <xdr:spPr>
        <a:xfrm>
          <a:off x="15820574" y="10820400"/>
          <a:ext cx="39255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29</a:t>
          </a:r>
        </a:p>
      </xdr:txBody>
    </xdr:sp>
    <xdr:clientData/>
  </xdr:twoCellAnchor>
  <xdr:twoCellAnchor>
    <xdr:from>
      <xdr:col>0</xdr:col>
      <xdr:colOff>40822</xdr:colOff>
      <xdr:row>116</xdr:row>
      <xdr:rowOff>40822</xdr:rowOff>
    </xdr:from>
    <xdr:to>
      <xdr:col>0</xdr:col>
      <xdr:colOff>366066</xdr:colOff>
      <xdr:row>118</xdr:row>
      <xdr:rowOff>56088</xdr:rowOff>
    </xdr:to>
    <xdr:sp macro="" textlink="">
      <xdr:nvSpPr>
        <xdr:cNvPr id="31" name="Rectangle 30">
          <a:extLst>
            <a:ext uri="{FF2B5EF4-FFF2-40B4-BE49-F238E27FC236}">
              <a16:creationId xmlns:a16="http://schemas.microsoft.com/office/drawing/2014/main" id="{00000000-0008-0000-0200-00001F000000}"/>
            </a:ext>
          </a:extLst>
        </xdr:cNvPr>
        <xdr:cNvSpPr/>
      </xdr:nvSpPr>
      <xdr:spPr>
        <a:xfrm>
          <a:off x="40822" y="10820400"/>
          <a:ext cx="321434" cy="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ysClr val="windowText" lastClr="000000"/>
              </a:solidFill>
            </a:rPr>
            <a:t>32</a:t>
          </a:r>
        </a:p>
      </xdr:txBody>
    </xdr:sp>
    <xdr:clientData/>
  </xdr:twoCellAnchor>
  <mc:AlternateContent xmlns:mc="http://schemas.openxmlformats.org/markup-compatibility/2006">
    <mc:Choice xmlns:a14="http://schemas.microsoft.com/office/drawing/2010/main" Requires="a14">
      <xdr:twoCellAnchor>
        <xdr:from>
          <xdr:col>6</xdr:col>
          <xdr:colOff>172076</xdr:colOff>
          <xdr:row>9</xdr:row>
          <xdr:rowOff>193675</xdr:rowOff>
        </xdr:from>
        <xdr:to>
          <xdr:col>10</xdr:col>
          <xdr:colOff>854028</xdr:colOff>
          <xdr:row>11</xdr:row>
          <xdr:rowOff>92075</xdr:rowOff>
        </xdr:to>
        <xdr:grpSp>
          <xdr:nvGrpSpPr>
            <xdr:cNvPr id="32" name="Group 31">
              <a:extLst>
                <a:ext uri="{FF2B5EF4-FFF2-40B4-BE49-F238E27FC236}">
                  <a16:creationId xmlns:a16="http://schemas.microsoft.com/office/drawing/2014/main" id="{00000000-0008-0000-0200-000020000000}"/>
                </a:ext>
              </a:extLst>
            </xdr:cNvPr>
            <xdr:cNvGrpSpPr/>
          </xdr:nvGrpSpPr>
          <xdr:grpSpPr>
            <a:xfrm>
              <a:off x="5685370" y="1829734"/>
              <a:ext cx="4110952" cy="716429"/>
              <a:chOff x="4712139" y="1919384"/>
              <a:chExt cx="4217520" cy="708815"/>
            </a:xfrm>
          </xdr:grpSpPr>
          <xdr:sp macro="" textlink="">
            <xdr:nvSpPr>
              <xdr:cNvPr id="62465" name="Option Button 1" hidden="1">
                <a:extLst>
                  <a:ext uri="{63B3BB69-23CF-44E3-9099-C40C66FF867C}">
                    <a14:compatExt spid="_x0000_s62465"/>
                  </a:ext>
                  <a:ext uri="{FF2B5EF4-FFF2-40B4-BE49-F238E27FC236}">
                    <a16:creationId xmlns:a16="http://schemas.microsoft.com/office/drawing/2014/main" id="{00000000-0008-0000-0200-000001F40000}"/>
                  </a:ext>
                </a:extLst>
              </xdr:cNvPr>
              <xdr:cNvSpPr/>
            </xdr:nvSpPr>
            <xdr:spPr bwMode="auto">
              <a:xfrm>
                <a:off x="4712139" y="1919384"/>
                <a:ext cx="4217520" cy="236406"/>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1 - Capacity Planning.  Letter of intent timing</a:t>
                </a:r>
              </a:p>
            </xdr:txBody>
          </xdr:sp>
          <xdr:sp macro="" textlink="">
            <xdr:nvSpPr>
              <xdr:cNvPr id="62466" name="Option Button 2" hidden="1">
                <a:extLst>
                  <a:ext uri="{63B3BB69-23CF-44E3-9099-C40C66FF867C}">
                    <a14:compatExt spid="_x0000_s62466"/>
                  </a:ext>
                  <a:ext uri="{FF2B5EF4-FFF2-40B4-BE49-F238E27FC236}">
                    <a16:creationId xmlns:a16="http://schemas.microsoft.com/office/drawing/2014/main" id="{00000000-0008-0000-0200-000002F40000}"/>
                  </a:ext>
                </a:extLst>
              </xdr:cNvPr>
              <xdr:cNvSpPr/>
            </xdr:nvSpPr>
            <xdr:spPr bwMode="auto">
              <a:xfrm>
                <a:off x="4712139" y="2140548"/>
                <a:ext cx="4217520" cy="247015"/>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2 - Capacity Review.  Kick Off / Design changes</a:t>
                </a:r>
              </a:p>
            </xdr:txBody>
          </xdr:sp>
          <xdr:sp macro="" textlink="">
            <xdr:nvSpPr>
              <xdr:cNvPr id="62467" name="Option Button 3" hidden="1">
                <a:extLst>
                  <a:ext uri="{63B3BB69-23CF-44E3-9099-C40C66FF867C}">
                    <a14:compatExt spid="_x0000_s62467"/>
                  </a:ext>
                  <a:ext uri="{FF2B5EF4-FFF2-40B4-BE49-F238E27FC236}">
                    <a16:creationId xmlns:a16="http://schemas.microsoft.com/office/drawing/2014/main" id="{00000000-0008-0000-0200-000003F40000}"/>
                  </a:ext>
                </a:extLst>
              </xdr:cNvPr>
              <xdr:cNvSpPr/>
            </xdr:nvSpPr>
            <xdr:spPr bwMode="auto">
              <a:xfrm>
                <a:off x="4712139" y="2374237"/>
                <a:ext cx="4217520" cy="253962"/>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1100" b="0" i="0" u="none" strike="noStrike" baseline="0">
                    <a:solidFill>
                      <a:srgbClr val="000000"/>
                    </a:solidFill>
                    <a:latin typeface="ＭＳ Ｐゴシック"/>
                    <a:ea typeface="ＭＳ Ｐゴシック"/>
                  </a:rPr>
                  <a:t> Phase 3 - Capacity Validation.  PSW / Volume Changes</a:t>
                </a:r>
              </a:p>
            </xdr:txBody>
          </xdr:sp>
        </xdr:grp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348476</xdr:colOff>
      <xdr:row>10</xdr:row>
      <xdr:rowOff>116160</xdr:rowOff>
    </xdr:from>
    <xdr:to>
      <xdr:col>14</xdr:col>
      <xdr:colOff>871189</xdr:colOff>
      <xdr:row>38</xdr:row>
      <xdr:rowOff>81311</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25854</xdr:colOff>
      <xdr:row>55</xdr:row>
      <xdr:rowOff>49892</xdr:rowOff>
    </xdr:from>
    <xdr:to>
      <xdr:col>14</xdr:col>
      <xdr:colOff>916214</xdr:colOff>
      <xdr:row>69</xdr:row>
      <xdr:rowOff>61231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889139</xdr:colOff>
      <xdr:row>0</xdr:row>
      <xdr:rowOff>162618</xdr:rowOff>
    </xdr:from>
    <xdr:ext cx="4583133" cy="656532"/>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2359799" y="164523"/>
          <a:ext cx="4583133" cy="65653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Capacity</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Allocation Sheet</a:t>
          </a:r>
          <a:endPar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13</xdr:col>
      <xdr:colOff>859573</xdr:colOff>
      <xdr:row>0</xdr:row>
      <xdr:rowOff>151006</xdr:rowOff>
    </xdr:from>
    <xdr:to>
      <xdr:col>14</xdr:col>
      <xdr:colOff>406554</xdr:colOff>
      <xdr:row>2</xdr:row>
      <xdr:rowOff>92928</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2990613" y="151006"/>
          <a:ext cx="480431" cy="336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latin typeface="Arial" pitchFamily="34" charset="0"/>
              <a:cs typeface="Arial" pitchFamily="34" charset="0"/>
            </a:rPr>
            <a:t>MP</a:t>
          </a:r>
        </a:p>
      </xdr:txBody>
    </xdr:sp>
    <xdr:clientData/>
  </xdr:twoCellAnchor>
  <mc:AlternateContent xmlns:mc="http://schemas.openxmlformats.org/markup-compatibility/2006">
    <mc:Choice xmlns:a14="http://schemas.microsoft.com/office/drawing/2010/main" Requires="a14">
      <xdr:twoCellAnchor editAs="oneCell">
        <xdr:from>
          <xdr:col>9</xdr:col>
          <xdr:colOff>428625</xdr:colOff>
          <xdr:row>1</xdr:row>
          <xdr:rowOff>190500</xdr:rowOff>
        </xdr:from>
        <xdr:to>
          <xdr:col>9</xdr:col>
          <xdr:colOff>742950</xdr:colOff>
          <xdr:row>3</xdr:row>
          <xdr:rowOff>66675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3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1</xdr:row>
          <xdr:rowOff>190500</xdr:rowOff>
        </xdr:from>
        <xdr:to>
          <xdr:col>10</xdr:col>
          <xdr:colOff>742950</xdr:colOff>
          <xdr:row>3</xdr:row>
          <xdr:rowOff>66675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3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xdr:row>
          <xdr:rowOff>190500</xdr:rowOff>
        </xdr:from>
        <xdr:to>
          <xdr:col>11</xdr:col>
          <xdr:colOff>695325</xdr:colOff>
          <xdr:row>3</xdr:row>
          <xdr:rowOff>66675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3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xdr:row>
          <xdr:rowOff>190500</xdr:rowOff>
        </xdr:from>
        <xdr:to>
          <xdr:col>12</xdr:col>
          <xdr:colOff>647700</xdr:colOff>
          <xdr:row>3</xdr:row>
          <xdr:rowOff>66675</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3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xdr:row>
          <xdr:rowOff>190500</xdr:rowOff>
        </xdr:from>
        <xdr:to>
          <xdr:col>13</xdr:col>
          <xdr:colOff>571500</xdr:colOff>
          <xdr:row>3</xdr:row>
          <xdr:rowOff>66675</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3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1</xdr:row>
          <xdr:rowOff>190500</xdr:rowOff>
        </xdr:from>
        <xdr:to>
          <xdr:col>14</xdr:col>
          <xdr:colOff>876300</xdr:colOff>
          <xdr:row>3</xdr:row>
          <xdr:rowOff>66675</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3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xdr:row>
          <xdr:rowOff>0</xdr:rowOff>
        </xdr:from>
        <xdr:to>
          <xdr:col>9</xdr:col>
          <xdr:colOff>742950</xdr:colOff>
          <xdr:row>6</xdr:row>
          <xdr:rowOff>19050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3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xdr:row>
          <xdr:rowOff>190500</xdr:rowOff>
        </xdr:from>
        <xdr:to>
          <xdr:col>14</xdr:col>
          <xdr:colOff>361950</xdr:colOff>
          <xdr:row>3</xdr:row>
          <xdr:rowOff>66675</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3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311150</xdr:colOff>
      <xdr:row>44</xdr:row>
      <xdr:rowOff>279401</xdr:rowOff>
    </xdr:from>
    <xdr:to>
      <xdr:col>20</xdr:col>
      <xdr:colOff>1406525</xdr:colOff>
      <xdr:row>53</xdr:row>
      <xdr:rowOff>1227</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18972530" y="13570586"/>
          <a:ext cx="1093470" cy="4004266"/>
        </a:xfrm>
        <a:prstGeom prst="rect">
          <a:avLst/>
        </a:prstGeom>
      </xdr:spPr>
    </xdr:pic>
    <xdr:clientData/>
  </xdr:twoCellAnchor>
  <xdr:twoCellAnchor>
    <xdr:from>
      <xdr:col>0</xdr:col>
      <xdr:colOff>356054</xdr:colOff>
      <xdr:row>86</xdr:row>
      <xdr:rowOff>127002</xdr:rowOff>
    </xdr:from>
    <xdr:to>
      <xdr:col>15</xdr:col>
      <xdr:colOff>79375</xdr:colOff>
      <xdr:row>101</xdr:row>
      <xdr:rowOff>181431</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419100</xdr:colOff>
          <xdr:row>3</xdr:row>
          <xdr:rowOff>47625</xdr:rowOff>
        </xdr:from>
        <xdr:to>
          <xdr:col>9</xdr:col>
          <xdr:colOff>742950</xdr:colOff>
          <xdr:row>5</xdr:row>
          <xdr:rowOff>66675</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3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348476</xdr:colOff>
      <xdr:row>10</xdr:row>
      <xdr:rowOff>116160</xdr:rowOff>
    </xdr:from>
    <xdr:to>
      <xdr:col>14</xdr:col>
      <xdr:colOff>871189</xdr:colOff>
      <xdr:row>38</xdr:row>
      <xdr:rowOff>81311</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25854</xdr:colOff>
      <xdr:row>55</xdr:row>
      <xdr:rowOff>49892</xdr:rowOff>
    </xdr:from>
    <xdr:to>
      <xdr:col>14</xdr:col>
      <xdr:colOff>916214</xdr:colOff>
      <xdr:row>69</xdr:row>
      <xdr:rowOff>61231</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889139</xdr:colOff>
      <xdr:row>0</xdr:row>
      <xdr:rowOff>162618</xdr:rowOff>
    </xdr:from>
    <xdr:ext cx="4583133" cy="656532"/>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359799" y="164523"/>
          <a:ext cx="4583133" cy="65653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Capacity</a:t>
          </a:r>
          <a:r>
            <a:rPr lang="en-US" sz="32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rPr>
            <a:t> Allocation Sheet</a:t>
          </a:r>
          <a:endParaRPr lang="en-US" sz="32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13</xdr:col>
      <xdr:colOff>859573</xdr:colOff>
      <xdr:row>0</xdr:row>
      <xdr:rowOff>151006</xdr:rowOff>
    </xdr:from>
    <xdr:to>
      <xdr:col>14</xdr:col>
      <xdr:colOff>406554</xdr:colOff>
      <xdr:row>2</xdr:row>
      <xdr:rowOff>92928</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2990613" y="151006"/>
          <a:ext cx="480431" cy="336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latin typeface="Arial" pitchFamily="34" charset="0"/>
              <a:cs typeface="Arial" pitchFamily="34" charset="0"/>
            </a:rPr>
            <a:t>MP</a:t>
          </a:r>
        </a:p>
      </xdr:txBody>
    </xdr:sp>
    <xdr:clientData/>
  </xdr:twoCellAnchor>
  <mc:AlternateContent xmlns:mc="http://schemas.openxmlformats.org/markup-compatibility/2006">
    <mc:Choice xmlns:a14="http://schemas.microsoft.com/office/drawing/2010/main" Requires="a14">
      <xdr:twoCellAnchor editAs="oneCell">
        <xdr:from>
          <xdr:col>9</xdr:col>
          <xdr:colOff>428625</xdr:colOff>
          <xdr:row>1</xdr:row>
          <xdr:rowOff>190500</xdr:rowOff>
        </xdr:from>
        <xdr:to>
          <xdr:col>9</xdr:col>
          <xdr:colOff>742950</xdr:colOff>
          <xdr:row>3</xdr:row>
          <xdr:rowOff>66675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1</xdr:row>
          <xdr:rowOff>190500</xdr:rowOff>
        </xdr:from>
        <xdr:to>
          <xdr:col>10</xdr:col>
          <xdr:colOff>742950</xdr:colOff>
          <xdr:row>3</xdr:row>
          <xdr:rowOff>66675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xdr:row>
          <xdr:rowOff>190500</xdr:rowOff>
        </xdr:from>
        <xdr:to>
          <xdr:col>11</xdr:col>
          <xdr:colOff>695325</xdr:colOff>
          <xdr:row>3</xdr:row>
          <xdr:rowOff>66675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1</xdr:row>
          <xdr:rowOff>190500</xdr:rowOff>
        </xdr:from>
        <xdr:to>
          <xdr:col>12</xdr:col>
          <xdr:colOff>647700</xdr:colOff>
          <xdr:row>3</xdr:row>
          <xdr:rowOff>66675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xdr:row>
          <xdr:rowOff>190500</xdr:rowOff>
        </xdr:from>
        <xdr:to>
          <xdr:col>13</xdr:col>
          <xdr:colOff>571500</xdr:colOff>
          <xdr:row>3</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561975</xdr:colOff>
          <xdr:row>1</xdr:row>
          <xdr:rowOff>190500</xdr:rowOff>
        </xdr:from>
        <xdr:to>
          <xdr:col>14</xdr:col>
          <xdr:colOff>876300</xdr:colOff>
          <xdr:row>3</xdr:row>
          <xdr:rowOff>66675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5</xdr:row>
          <xdr:rowOff>0</xdr:rowOff>
        </xdr:from>
        <xdr:to>
          <xdr:col>9</xdr:col>
          <xdr:colOff>742950</xdr:colOff>
          <xdr:row>6</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xdr:row>
          <xdr:rowOff>190500</xdr:rowOff>
        </xdr:from>
        <xdr:to>
          <xdr:col>14</xdr:col>
          <xdr:colOff>361950</xdr:colOff>
          <xdr:row>3</xdr:row>
          <xdr:rowOff>66675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311150</xdr:colOff>
      <xdr:row>44</xdr:row>
      <xdr:rowOff>279401</xdr:rowOff>
    </xdr:from>
    <xdr:to>
      <xdr:col>20</xdr:col>
      <xdr:colOff>1406525</xdr:colOff>
      <xdr:row>53</xdr:row>
      <xdr:rowOff>1227</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18972530" y="13570586"/>
          <a:ext cx="1093470" cy="4004266"/>
        </a:xfrm>
        <a:prstGeom prst="rect">
          <a:avLst/>
        </a:prstGeom>
      </xdr:spPr>
    </xdr:pic>
    <xdr:clientData/>
  </xdr:twoCellAnchor>
  <xdr:twoCellAnchor>
    <xdr:from>
      <xdr:col>0</xdr:col>
      <xdr:colOff>356054</xdr:colOff>
      <xdr:row>86</xdr:row>
      <xdr:rowOff>127002</xdr:rowOff>
    </xdr:from>
    <xdr:to>
      <xdr:col>15</xdr:col>
      <xdr:colOff>79375</xdr:colOff>
      <xdr:row>101</xdr:row>
      <xdr:rowOff>181431</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9</xdr:col>
          <xdr:colOff>419100</xdr:colOff>
          <xdr:row>3</xdr:row>
          <xdr:rowOff>47625</xdr:rowOff>
        </xdr:from>
        <xdr:to>
          <xdr:col>9</xdr:col>
          <xdr:colOff>733425</xdr:colOff>
          <xdr:row>5</xdr:row>
          <xdr:rowOff>66675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22860</xdr:colOff>
      <xdr:row>12</xdr:row>
      <xdr:rowOff>22860</xdr:rowOff>
    </xdr:from>
    <xdr:to>
      <xdr:col>17</xdr:col>
      <xdr:colOff>556260</xdr:colOff>
      <xdr:row>31</xdr:row>
      <xdr:rowOff>129540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22860</xdr:colOff>
      <xdr:row>0</xdr:row>
      <xdr:rowOff>0</xdr:rowOff>
    </xdr:from>
    <xdr:to>
      <xdr:col>17</xdr:col>
      <xdr:colOff>548640</xdr:colOff>
      <xdr:row>0</xdr:row>
      <xdr:rowOff>175260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9258300" y="0"/>
          <a:ext cx="1821180" cy="1752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900" b="1" i="0" u="none" strike="noStrike" baseline="0">
              <a:solidFill>
                <a:srgbClr val="000000"/>
              </a:solidFill>
              <a:latin typeface="Arial"/>
              <a:cs typeface="Arial"/>
            </a:rPr>
            <a:t>Check box for audit type:</a:t>
          </a:r>
        </a:p>
        <a:p>
          <a:pPr algn="l" rtl="0">
            <a:defRPr sz="1000"/>
          </a:pPr>
          <a:endParaRPr lang="en-US" sz="900" b="1" i="0" u="none" strike="noStrike" baseline="0">
            <a:solidFill>
              <a:srgbClr val="000000"/>
            </a:solidFill>
            <a:latin typeface="Arial"/>
            <a:cs typeface="Arial"/>
          </a:endParaRPr>
        </a:p>
      </xdr:txBody>
    </xdr:sp>
    <xdr:clientData/>
  </xdr:twoCellAnchor>
  <xdr:twoCellAnchor>
    <xdr:from>
      <xdr:col>21</xdr:col>
      <xdr:colOff>83820</xdr:colOff>
      <xdr:row>22</xdr:row>
      <xdr:rowOff>38100</xdr:rowOff>
    </xdr:from>
    <xdr:to>
      <xdr:col>27</xdr:col>
      <xdr:colOff>441960</xdr:colOff>
      <xdr:row>31</xdr:row>
      <xdr:rowOff>167640</xdr:rowOff>
    </xdr:to>
    <xdr:graphicFrame macro="">
      <xdr:nvGraphicFramePr>
        <xdr:cNvPr id="5" name="Chart 7">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19050</xdr:colOff>
          <xdr:row>0</xdr:row>
          <xdr:rowOff>133350</xdr:rowOff>
        </xdr:from>
        <xdr:to>
          <xdr:col>17</xdr:col>
          <xdr:colOff>638175</xdr:colOff>
          <xdr:row>1</xdr:row>
          <xdr:rowOff>66675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xdr:row>
          <xdr:rowOff>38100</xdr:rowOff>
        </xdr:from>
        <xdr:to>
          <xdr:col>17</xdr:col>
          <xdr:colOff>638175</xdr:colOff>
          <xdr:row>1</xdr:row>
          <xdr:rowOff>257175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Kaizen</a:t>
              </a:r>
            </a:p>
          </xdr:txBody>
        </xdr:sp>
        <xdr:clientData/>
      </xdr:twoCellAnchor>
    </mc:Choice>
    <mc:Fallback/>
  </mc:AlternateContent>
  <xdr:twoCellAnchor>
    <xdr:from>
      <xdr:col>15</xdr:col>
      <xdr:colOff>30480</xdr:colOff>
      <xdr:row>2</xdr:row>
      <xdr:rowOff>0</xdr:rowOff>
    </xdr:from>
    <xdr:to>
      <xdr:col>17</xdr:col>
      <xdr:colOff>624840</xdr:colOff>
      <xdr:row>5</xdr:row>
      <xdr:rowOff>0</xdr:rowOff>
    </xdr:to>
    <xdr:sp macro="" textlink="">
      <xdr:nvSpPr>
        <xdr:cNvPr id="6" name="Text Box 21">
          <a:extLst>
            <a:ext uri="{FF2B5EF4-FFF2-40B4-BE49-F238E27FC236}">
              <a16:creationId xmlns:a16="http://schemas.microsoft.com/office/drawing/2014/main" id="{00000000-0008-0000-0600-000006000000}"/>
            </a:ext>
          </a:extLst>
        </xdr:cNvPr>
        <xdr:cNvSpPr txBox="1">
          <a:spLocks noChangeArrowheads="1"/>
        </xdr:cNvSpPr>
      </xdr:nvSpPr>
      <xdr:spPr bwMode="auto">
        <a:xfrm>
          <a:off x="9265920" y="548640"/>
          <a:ext cx="1889760" cy="609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900" b="1" i="0" u="none" strike="noStrike" baseline="0">
              <a:solidFill>
                <a:srgbClr val="000000"/>
              </a:solidFill>
              <a:latin typeface="Arial"/>
              <a:cs typeface="Arial"/>
            </a:rPr>
            <a:t>Description: </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21</xdr:row>
          <xdr:rowOff>133350</xdr:rowOff>
        </xdr:from>
        <xdr:to>
          <xdr:col>5</xdr:col>
          <xdr:colOff>0</xdr:colOff>
          <xdr:row>23</xdr:row>
          <xdr:rowOff>19050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57150</xdr:rowOff>
        </xdr:from>
        <xdr:to>
          <xdr:col>5</xdr:col>
          <xdr:colOff>590550</xdr:colOff>
          <xdr:row>24</xdr:row>
          <xdr:rowOff>95250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6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Check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19050</xdr:rowOff>
        </xdr:from>
        <xdr:to>
          <xdr:col>5</xdr:col>
          <xdr:colOff>9525</xdr:colOff>
          <xdr:row>24</xdr:row>
          <xdr:rowOff>76200</xdr:rowOff>
        </xdr:to>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600-0000056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133350</xdr:rowOff>
        </xdr:from>
        <xdr:to>
          <xdr:col>5</xdr:col>
          <xdr:colOff>581025</xdr:colOff>
          <xdr:row>23</xdr:row>
          <xdr:rowOff>19050</xdr:rowOff>
        </xdr:to>
        <xdr:sp macro="" textlink="">
          <xdr:nvSpPr>
            <xdr:cNvPr id="24582" name="Option Button 6" hidden="1">
              <a:extLst>
                <a:ext uri="{63B3BB69-23CF-44E3-9099-C40C66FF867C}">
                  <a14:compatExt spid="_x0000_s24582"/>
                </a:ext>
                <a:ext uri="{FF2B5EF4-FFF2-40B4-BE49-F238E27FC236}">
                  <a16:creationId xmlns:a16="http://schemas.microsoft.com/office/drawing/2014/main" id="{00000000-0008-0000-0600-0000066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19050</xdr:rowOff>
        </xdr:from>
        <xdr:to>
          <xdr:col>5</xdr:col>
          <xdr:colOff>581025</xdr:colOff>
          <xdr:row>24</xdr:row>
          <xdr:rowOff>76200</xdr:rowOff>
        </xdr:to>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600-0000076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4</a:t>
              </a:r>
            </a:p>
          </xdr:txBody>
        </xdr:sp>
        <xdr:clientData/>
      </xdr:twoCellAnchor>
    </mc:Choice>
    <mc:Fallback/>
  </mc:AlternateContent>
</xdr:wsDr>
</file>

<file path=xl/drawings/drawing7.xml><?xml version="1.0" encoding="utf-8"?>
<c:userShapes xmlns:c="http://schemas.openxmlformats.org/drawingml/2006/chart">
  <cdr:relSizeAnchor xmlns:cdr="http://schemas.openxmlformats.org/drawingml/2006/chartDrawing">
    <cdr:from>
      <cdr:x>0.45279</cdr:x>
      <cdr:y>0.04226</cdr:y>
    </cdr:from>
    <cdr:to>
      <cdr:x>0.51728</cdr:x>
      <cdr:y>0.08345</cdr:y>
    </cdr:to>
    <cdr:sp macro="" textlink="">
      <cdr:nvSpPr>
        <cdr:cNvPr id="7169" name="Text Box 1">
          <a:extLst xmlns:a="http://schemas.openxmlformats.org/drawingml/2006/main">
            <a:ext uri="{FF2B5EF4-FFF2-40B4-BE49-F238E27FC236}">
              <a16:creationId xmlns:a16="http://schemas.microsoft.com/office/drawing/2014/main" id="{91D7D068-81C0-466B-5FB4-68F1D6B597D9}"/>
            </a:ext>
          </a:extLst>
        </cdr:cNvPr>
        <cdr:cNvSpPr txBox="1">
          <a:spLocks xmlns:a="http://schemas.openxmlformats.org/drawingml/2006/main" noChangeArrowheads="1"/>
        </cdr:cNvSpPr>
      </cdr:nvSpPr>
      <cdr:spPr bwMode="auto">
        <a:xfrm xmlns:a="http://schemas.openxmlformats.org/drawingml/2006/main">
          <a:off x="1819181" y="67983"/>
          <a:ext cx="259480" cy="687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625" b="0" i="0" u="none" strike="noStrike" baseline="0">
              <a:solidFill>
                <a:srgbClr val="000000"/>
              </a:solidFill>
              <a:latin typeface="Arial"/>
              <a:cs typeface="Arial"/>
            </a:rPr>
            <a:t>Pcs/Hr.</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22860</xdr:colOff>
      <xdr:row>12</xdr:row>
      <xdr:rowOff>22860</xdr:rowOff>
    </xdr:from>
    <xdr:to>
      <xdr:col>17</xdr:col>
      <xdr:colOff>556260</xdr:colOff>
      <xdr:row>31</xdr:row>
      <xdr:rowOff>129540</xdr:rowOff>
    </xdr:to>
    <xdr:graphicFrame macro="">
      <xdr:nvGraphicFramePr>
        <xdr:cNvPr id="3" name="Chart 1026">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22860</xdr:colOff>
      <xdr:row>0</xdr:row>
      <xdr:rowOff>0</xdr:rowOff>
    </xdr:from>
    <xdr:to>
      <xdr:col>17</xdr:col>
      <xdr:colOff>548640</xdr:colOff>
      <xdr:row>0</xdr:row>
      <xdr:rowOff>175260</xdr:rowOff>
    </xdr:to>
    <xdr:sp macro="" textlink="">
      <xdr:nvSpPr>
        <xdr:cNvPr id="4" name="Text Box 1027">
          <a:extLst>
            <a:ext uri="{FF2B5EF4-FFF2-40B4-BE49-F238E27FC236}">
              <a16:creationId xmlns:a16="http://schemas.microsoft.com/office/drawing/2014/main" id="{00000000-0008-0000-0700-000004000000}"/>
            </a:ext>
          </a:extLst>
        </xdr:cNvPr>
        <xdr:cNvSpPr txBox="1">
          <a:spLocks noChangeArrowheads="1"/>
        </xdr:cNvSpPr>
      </xdr:nvSpPr>
      <xdr:spPr bwMode="auto">
        <a:xfrm>
          <a:off x="9258300" y="0"/>
          <a:ext cx="1821180" cy="17526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900" b="1" i="0" u="none" strike="noStrike" baseline="0">
              <a:solidFill>
                <a:srgbClr val="000000"/>
              </a:solidFill>
              <a:latin typeface="Arial"/>
              <a:cs typeface="Arial"/>
            </a:rPr>
            <a:t>Check box for audit type:</a:t>
          </a:r>
        </a:p>
        <a:p>
          <a:pPr algn="l" rtl="0">
            <a:defRPr sz="1000"/>
          </a:pPr>
          <a:endParaRPr lang="en-US" sz="900" b="1" i="0" u="none" strike="noStrike" baseline="0">
            <a:solidFill>
              <a:srgbClr val="000000"/>
            </a:solidFill>
            <a:latin typeface="Arial"/>
            <a:cs typeface="Arial"/>
          </a:endParaRPr>
        </a:p>
      </xdr:txBody>
    </xdr:sp>
    <xdr:clientData/>
  </xdr:twoCellAnchor>
  <xdr:twoCellAnchor>
    <xdr:from>
      <xdr:col>21</xdr:col>
      <xdr:colOff>83820</xdr:colOff>
      <xdr:row>22</xdr:row>
      <xdr:rowOff>38100</xdr:rowOff>
    </xdr:from>
    <xdr:to>
      <xdr:col>27</xdr:col>
      <xdr:colOff>441960</xdr:colOff>
      <xdr:row>31</xdr:row>
      <xdr:rowOff>167640</xdr:rowOff>
    </xdr:to>
    <xdr:graphicFrame macro="">
      <xdr:nvGraphicFramePr>
        <xdr:cNvPr id="5" name="Chart 1028">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15</xdr:col>
          <xdr:colOff>19050</xdr:colOff>
          <xdr:row>0</xdr:row>
          <xdr:rowOff>133350</xdr:rowOff>
        </xdr:from>
        <xdr:to>
          <xdr:col>17</xdr:col>
          <xdr:colOff>638175</xdr:colOff>
          <xdr:row>1</xdr:row>
          <xdr:rowOff>66675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xdr:row>
          <xdr:rowOff>38100</xdr:rowOff>
        </xdr:from>
        <xdr:to>
          <xdr:col>17</xdr:col>
          <xdr:colOff>638175</xdr:colOff>
          <xdr:row>1</xdr:row>
          <xdr:rowOff>257175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7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Kaizen</a:t>
              </a:r>
            </a:p>
          </xdr:txBody>
        </xdr:sp>
        <xdr:clientData/>
      </xdr:twoCellAnchor>
    </mc:Choice>
    <mc:Fallback/>
  </mc:AlternateContent>
  <xdr:twoCellAnchor>
    <xdr:from>
      <xdr:col>15</xdr:col>
      <xdr:colOff>30480</xdr:colOff>
      <xdr:row>2</xdr:row>
      <xdr:rowOff>0</xdr:rowOff>
    </xdr:from>
    <xdr:to>
      <xdr:col>17</xdr:col>
      <xdr:colOff>624840</xdr:colOff>
      <xdr:row>5</xdr:row>
      <xdr:rowOff>0</xdr:rowOff>
    </xdr:to>
    <xdr:sp macro="" textlink="">
      <xdr:nvSpPr>
        <xdr:cNvPr id="6" name="Text Box 1031">
          <a:extLst>
            <a:ext uri="{FF2B5EF4-FFF2-40B4-BE49-F238E27FC236}">
              <a16:creationId xmlns:a16="http://schemas.microsoft.com/office/drawing/2014/main" id="{00000000-0008-0000-0700-000006000000}"/>
            </a:ext>
          </a:extLst>
        </xdr:cNvPr>
        <xdr:cNvSpPr txBox="1">
          <a:spLocks noChangeArrowheads="1"/>
        </xdr:cNvSpPr>
      </xdr:nvSpPr>
      <xdr:spPr bwMode="auto">
        <a:xfrm>
          <a:off x="9265920" y="548640"/>
          <a:ext cx="1889760" cy="609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900" b="1" i="0" u="none" strike="noStrike" baseline="0">
              <a:solidFill>
                <a:srgbClr val="000000"/>
              </a:solidFill>
              <a:latin typeface="Arial"/>
              <a:cs typeface="Arial"/>
            </a:rPr>
            <a:t>Description: </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21</xdr:row>
          <xdr:rowOff>133350</xdr:rowOff>
        </xdr:from>
        <xdr:to>
          <xdr:col>5</xdr:col>
          <xdr:colOff>0</xdr:colOff>
          <xdr:row>23</xdr:row>
          <xdr:rowOff>19050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700-0000036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57150</xdr:rowOff>
        </xdr:from>
        <xdr:to>
          <xdr:col>5</xdr:col>
          <xdr:colOff>590550</xdr:colOff>
          <xdr:row>24</xdr:row>
          <xdr:rowOff>95250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7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Tahoma"/>
                  <a:ea typeface="Tahoma"/>
                  <a:cs typeface="Tahoma"/>
                </a:rPr>
                <a:t>Check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19050</xdr:rowOff>
        </xdr:from>
        <xdr:to>
          <xdr:col>5</xdr:col>
          <xdr:colOff>9525</xdr:colOff>
          <xdr:row>24</xdr:row>
          <xdr:rowOff>76200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700-0000056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133350</xdr:rowOff>
        </xdr:from>
        <xdr:to>
          <xdr:col>5</xdr:col>
          <xdr:colOff>581025</xdr:colOff>
          <xdr:row>23</xdr:row>
          <xdr:rowOff>19050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700-0000066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19050</xdr:rowOff>
        </xdr:from>
        <xdr:to>
          <xdr:col>5</xdr:col>
          <xdr:colOff>581025</xdr:colOff>
          <xdr:row>24</xdr:row>
          <xdr:rowOff>76200</xdr:rowOff>
        </xdr:to>
        <xdr:sp macro="" textlink="">
          <xdr:nvSpPr>
            <xdr:cNvPr id="25607" name="Option Button 7" hidden="1">
              <a:extLst>
                <a:ext uri="{63B3BB69-23CF-44E3-9099-C40C66FF867C}">
                  <a14:compatExt spid="_x0000_s25607"/>
                </a:ext>
                <a:ext uri="{FF2B5EF4-FFF2-40B4-BE49-F238E27FC236}">
                  <a16:creationId xmlns:a16="http://schemas.microsoft.com/office/drawing/2014/main" id="{00000000-0008-0000-0700-00000764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 4</a:t>
              </a:r>
            </a:p>
          </xdr:txBody>
        </xdr:sp>
        <xdr:clientData/>
      </xdr:twoCellAnchor>
    </mc:Choice>
    <mc:Fallback/>
  </mc:AlternateContent>
</xdr:wsDr>
</file>

<file path=xl/drawings/drawing9.xml><?xml version="1.0" encoding="utf-8"?>
<c:userShapes xmlns:c="http://schemas.openxmlformats.org/drawingml/2006/chart">
  <cdr:relSizeAnchor xmlns:cdr="http://schemas.openxmlformats.org/drawingml/2006/chartDrawing">
    <cdr:from>
      <cdr:x>0.45279</cdr:x>
      <cdr:y>0.04226</cdr:y>
    </cdr:from>
    <cdr:to>
      <cdr:x>0.51728</cdr:x>
      <cdr:y>0.08345</cdr:y>
    </cdr:to>
    <cdr:sp macro="" textlink="">
      <cdr:nvSpPr>
        <cdr:cNvPr id="49153" name="Text Box 1025">
          <a:extLst xmlns:a="http://schemas.openxmlformats.org/drawingml/2006/main">
            <a:ext uri="{FF2B5EF4-FFF2-40B4-BE49-F238E27FC236}">
              <a16:creationId xmlns:a16="http://schemas.microsoft.com/office/drawing/2014/main" id="{9AB1A873-98AC-3813-76CA-B13622A54DE4}"/>
            </a:ext>
          </a:extLst>
        </cdr:cNvPr>
        <cdr:cNvSpPr txBox="1">
          <a:spLocks xmlns:a="http://schemas.openxmlformats.org/drawingml/2006/main" noChangeArrowheads="1"/>
        </cdr:cNvSpPr>
      </cdr:nvSpPr>
      <cdr:spPr bwMode="auto">
        <a:xfrm xmlns:a="http://schemas.openxmlformats.org/drawingml/2006/main">
          <a:off x="1819181" y="67983"/>
          <a:ext cx="259480" cy="687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625" b="0" i="0" u="none" strike="noStrike" baseline="0">
              <a:solidFill>
                <a:srgbClr val="000000"/>
              </a:solidFill>
              <a:latin typeface="Arial"/>
              <a:cs typeface="Arial"/>
            </a:rPr>
            <a:t>Pcs/Hr.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00fap01\SED\DOCUME~1\gilhule\LOCALS~1\Temp\c.lotus.notes.data\1DAILY.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00fap01\SED\NENKEI\CHAN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00fap01\purdata\DOCUME~1\kkauffma\LOCALS~1\Temp\notes6030C8\TEMP\E001289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_4KAI\&#29983;&#29987;&#25216;&#34899;\TEMP\&#36009;&#22770;&#30446;&#27161;&#12539;&#38656;&#35201;&#20104;&#28204;\V2005&#36009;&#22770;&#30446;&#2716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misagweb01.sag.gmeds.com/Documents%20and%20Settings/kzv9tm/Application%20Data/eRoom/eRoom%20Client/V6/Attachments/%7b51E46D77-4296-11D5-9486-0002B30A1AE4%7d/0_7f6cb/NML%20Risk%20Reduction%20Matrix%20T1%2021DE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_4KAI\&#29983;&#29987;&#25216;&#34899;\&#35373;&#20633;&#31649;&#29702;&#35506;\&#20234;&#34276;\143K&#38306;&#20418;\143KPRO.&#65420;&#65387;&#65435;&#6539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_awnc00\pc\WINDOWS\&#65411;&#65438;&#65405;&#65400;&#65412;&#65391;&#65420;&#65439;\&#65420;&#65438;&#65432;&#65392;&#65420;&#65401;&#65392;&#65405;\&#31070;&#37326;\&#21271;&#31859;&#37096;&#21697;&#34920;\B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_seigi1\k000\WINDOWS\&#65411;&#65438;&#65405;&#65400;&#65412;&#65391;&#65420;&#65439;\&#24029;&#21407;\&#31263;&#35696;&#36039;&#26009;\Y507\&#65337;&#65301;&#65296;&#65303;&#12465;&#12540;&#1247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_seigi1\k000\_MORIYA\&#23432;&#35895;&#22317;&#20171;\&#26989;&#21209;&#35336;&#30011;&#65420;&#65387;&#65435;&#65392;\97P&#20104;&#31639;&#31649;&#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_seigi1\k000\K100\&#20225;&#30011;&#35506;\00-0&#24037;&#31243;&#35373;&#35336;&#20225;&#30011;&#26360;(&#37325;&#35201;)\B-500\&#29983;&#29987;&#28310;&#20633;\&#26412;&#22810;\&#35211;&#31309;\97&#24180;&#35211;&#31309;\97-000%20%20%20%20%20%20%20%20&#35211;&#31309;&#21407;&#3202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T&#27083;&#2510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00fap01\SED\DOCUME~1\gilhule\LOCALS~1\Temp\c.lotus.notes.data\5yrPLAN%20Nenkei%20Final%20Nov%202001%20with%202001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c03fs01\ft\beiji\E.&#26032;&#35215;PJ\&#20013;&#38263;&#26399;\&#26032;&#12518;&#12491;&#12483;&#12488;&#24037;&#22580;&#20225;&#30011;\TMMWV%20481K\&#21407;&#20385;&#35211;&#31309;&#12426;\TMH&#21407;&#20385;\384K&#35211;&#31309;&#12426;\U660&#36009;&#20385;17&#65288;&#2446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00fap01\SED\DOCUME~1\sotis\LOCALS~1\Temp\notesBAAA25\180L%20Status%20Latest%201-22-04%20-%2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00fap01\SED\NENKEI\MENU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_seigi1\k000\K100\&#20225;&#30011;&#35506;\00-0&#24037;&#31243;&#35373;&#35336;&#20225;&#30011;&#26360;(&#37325;&#35201;)\B-500\&#29983;&#29987;&#28310;&#20633;\&#26412;&#22810;\&#35211;&#31309;\98&#24180;&#35211;&#31309;\98-000&#35211;&#31309;&#21407;&#320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00fap01\SED\DOCUME~1\mwalker\LOCALS~1\Temp\notesE229C0\180L%20Sourcing%20Status%20and%20Follow%20U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00fap01\SED\DOCUME~1\gilhule\LOCALS~1\Temp\c.lotus.notes.data\SEGF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PACE"/>
      <sheetName val="to go"/>
      <sheetName val="zone yearend"/>
      <sheetName val="Midmth"/>
      <sheetName val="Midmth2"/>
      <sheetName val="Daily"/>
      <sheetName val="Day5"/>
      <sheetName val="D13vsMEnd"/>
      <sheetName val="Daily (2)"/>
      <sheetName val="pace for YN"/>
      <sheetName val="Sheet1"/>
      <sheetName val="COUNTDOWN"/>
      <sheetName val="Midmth3"/>
      <sheetName val="DEC @ NOV mid mth est)"/>
      <sheetName val="Midmth (2)"/>
      <sheetName val="B"/>
      <sheetName val="1DAILY"/>
      <sheetName val="High Vol"/>
      <sheetName val="Comparison 02vs03"/>
      <sheetName val="Mexico"/>
      <sheetName val="NAFTA"/>
      <sheetName val="NAFTA Summary 2003"/>
      <sheetName val="TCI"/>
      <sheetName val="送金RATE"/>
      <sheetName val="Pull down"/>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sheetNames>
    <definedNames>
      <definedName name="Select01_CAN"/>
      <definedName name="Select01_OK"/>
      <definedName name="Select02_Macro"/>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s>
    <sheetDataSet>
      <sheetData sheetId="0">
        <row r="7">
          <cell r="A7" t="str">
            <v>1-42000A</v>
          </cell>
          <cell r="B7" t="str">
            <v>19-0103-0052-2</v>
          </cell>
          <cell r="C7" t="str">
            <v>Gear Box</v>
          </cell>
          <cell r="D7" t="str">
            <v>Teves</v>
          </cell>
          <cell r="E7" t="str">
            <v>1997</v>
          </cell>
          <cell r="F7" t="str">
            <v>n/a</v>
          </cell>
          <cell r="G7" t="str">
            <v>n/a</v>
          </cell>
        </row>
        <row r="8">
          <cell r="A8" t="str">
            <v>1-42001A</v>
          </cell>
          <cell r="B8" t="str">
            <v>19-0103-0053-2</v>
          </cell>
          <cell r="C8" t="str">
            <v>Gear Box</v>
          </cell>
          <cell r="D8" t="str">
            <v>Teves</v>
          </cell>
          <cell r="E8" t="str">
            <v>1997</v>
          </cell>
          <cell r="F8" t="str">
            <v>n/a</v>
          </cell>
          <cell r="G8" t="str">
            <v>n/a</v>
          </cell>
        </row>
        <row r="9">
          <cell r="A9" t="str">
            <v>1-42320A</v>
          </cell>
          <cell r="B9" t="str">
            <v>19-7565</v>
          </cell>
          <cell r="C9" t="str">
            <v>Gear Box</v>
          </cell>
          <cell r="D9" t="str">
            <v>Teves</v>
          </cell>
          <cell r="E9" t="str">
            <v>1997</v>
          </cell>
          <cell r="F9" t="str">
            <v>n/a</v>
          </cell>
          <cell r="G9" t="str">
            <v>n/a</v>
          </cell>
        </row>
        <row r="10">
          <cell r="A10" t="str">
            <v>1-42321A</v>
          </cell>
          <cell r="B10" t="str">
            <v>19-7566</v>
          </cell>
          <cell r="C10" t="str">
            <v>Gear Box</v>
          </cell>
          <cell r="D10" t="str">
            <v>Teves</v>
          </cell>
          <cell r="E10" t="str">
            <v>1997</v>
          </cell>
          <cell r="F10" t="str">
            <v>n/a</v>
          </cell>
          <cell r="G10" t="str">
            <v>n/a</v>
          </cell>
        </row>
        <row r="11">
          <cell r="A11" t="str">
            <v>1-70961</v>
          </cell>
          <cell r="B11">
            <v>26815</v>
          </cell>
          <cell r="C11" t="str">
            <v>PSA</v>
          </cell>
          <cell r="D11" t="str">
            <v>F Truck</v>
          </cell>
          <cell r="E11" t="str">
            <v>1997</v>
          </cell>
          <cell r="F11" t="str">
            <v>n/a</v>
          </cell>
          <cell r="G11" t="str">
            <v>n/a</v>
          </cell>
        </row>
        <row r="12">
          <cell r="A12" t="str">
            <v>1-71070</v>
          </cell>
          <cell r="B12" t="str">
            <v>F60X54619A74AB</v>
          </cell>
          <cell r="C12" t="str">
            <v>Power Recl - Pass, NonMem</v>
          </cell>
          <cell r="D12" t="str">
            <v>FN74</v>
          </cell>
          <cell r="E12" t="str">
            <v>1997</v>
          </cell>
          <cell r="F12" t="str">
            <v>n/a</v>
          </cell>
          <cell r="G12" t="str">
            <v>n/a</v>
          </cell>
        </row>
        <row r="13">
          <cell r="A13" t="str">
            <v>1-71071</v>
          </cell>
          <cell r="B13" t="str">
            <v>F60X54619A75AB</v>
          </cell>
          <cell r="C13" t="str">
            <v>Power Recl - Drvr, NonMem</v>
          </cell>
          <cell r="D13" t="str">
            <v>FN74</v>
          </cell>
          <cell r="E13" t="str">
            <v>1997</v>
          </cell>
          <cell r="F13" t="str">
            <v>n/a</v>
          </cell>
          <cell r="G13" t="str">
            <v>n/a</v>
          </cell>
        </row>
        <row r="14">
          <cell r="A14" t="str">
            <v>1-71148</v>
          </cell>
          <cell r="B14" t="str">
            <v>F7LX6362648AD</v>
          </cell>
          <cell r="C14" t="str">
            <v>Power Recl - Pass</v>
          </cell>
          <cell r="D14" t="str">
            <v>FN10</v>
          </cell>
          <cell r="E14" t="str">
            <v>1997</v>
          </cell>
          <cell r="F14" t="str">
            <v>n/a</v>
          </cell>
          <cell r="G14" t="str">
            <v>n/a</v>
          </cell>
        </row>
        <row r="15">
          <cell r="A15" t="str">
            <v>1-71149</v>
          </cell>
          <cell r="B15" t="str">
            <v>F7LX6362649AD</v>
          </cell>
          <cell r="C15" t="str">
            <v>Power Recl - Drvr</v>
          </cell>
          <cell r="D15" t="str">
            <v>FN10</v>
          </cell>
          <cell r="E15" t="str">
            <v>1997</v>
          </cell>
          <cell r="F15" t="str">
            <v>n/a</v>
          </cell>
          <cell r="G15" t="str">
            <v>n/a</v>
          </cell>
        </row>
        <row r="16">
          <cell r="A16" t="str">
            <v>1-71189</v>
          </cell>
          <cell r="B16" t="str">
            <v>F5ZB6361701AA</v>
          </cell>
          <cell r="C16" t="str">
            <v>PSA</v>
          </cell>
          <cell r="D16" t="str">
            <v>SN95</v>
          </cell>
          <cell r="E16" t="str">
            <v>1997</v>
          </cell>
          <cell r="F16" t="str">
            <v>n/a</v>
          </cell>
          <cell r="G16" t="str">
            <v>n/a</v>
          </cell>
        </row>
        <row r="17">
          <cell r="A17" t="str">
            <v>1-71255</v>
          </cell>
          <cell r="B17" t="str">
            <v>300323AF</v>
          </cell>
          <cell r="C17" t="str">
            <v>PSA</v>
          </cell>
          <cell r="D17" t="str">
            <v>WIN88</v>
          </cell>
          <cell r="E17" t="str">
            <v>1997</v>
          </cell>
          <cell r="F17" t="str">
            <v>n/a</v>
          </cell>
          <cell r="G17" t="str">
            <v>n/a</v>
          </cell>
        </row>
        <row r="18">
          <cell r="A18" t="str">
            <v>1-71279</v>
          </cell>
          <cell r="B18" t="str">
            <v>F6AB54619A75AC</v>
          </cell>
          <cell r="C18" t="str">
            <v>Power Recl - Drvr, NonMem</v>
          </cell>
          <cell r="D18" t="str">
            <v>FN114/6</v>
          </cell>
          <cell r="E18" t="str">
            <v>1997</v>
          </cell>
          <cell r="F18" t="str">
            <v>n/a</v>
          </cell>
          <cell r="G18" t="str">
            <v>n/a</v>
          </cell>
        </row>
        <row r="19">
          <cell r="A19" t="str">
            <v>1-71279</v>
          </cell>
          <cell r="B19" t="str">
            <v>300582AC</v>
          </cell>
          <cell r="C19" t="str">
            <v>Power Recl - Drvr, NonMem</v>
          </cell>
          <cell r="D19" t="str">
            <v>EN114</v>
          </cell>
          <cell r="E19" t="str">
            <v>1997</v>
          </cell>
          <cell r="F19" t="str">
            <v>n/a</v>
          </cell>
          <cell r="G19" t="str">
            <v>n/a</v>
          </cell>
        </row>
        <row r="20">
          <cell r="A20" t="str">
            <v>1-71280</v>
          </cell>
          <cell r="B20" t="str">
            <v>F6AB54619A74AC</v>
          </cell>
          <cell r="C20" t="str">
            <v>Power Recl - Pass, NonMem</v>
          </cell>
          <cell r="D20" t="str">
            <v>FN114/6</v>
          </cell>
          <cell r="E20" t="str">
            <v>1997</v>
          </cell>
          <cell r="F20" t="str">
            <v>n/a</v>
          </cell>
          <cell r="G20" t="str">
            <v>n/a</v>
          </cell>
        </row>
        <row r="21">
          <cell r="A21" t="str">
            <v>1-71280</v>
          </cell>
          <cell r="B21" t="str">
            <v>300580AC</v>
          </cell>
          <cell r="C21" t="str">
            <v>Power Recl - Pass, NonMem</v>
          </cell>
          <cell r="D21" t="str">
            <v>EN114</v>
          </cell>
          <cell r="E21" t="str">
            <v>1997</v>
          </cell>
          <cell r="F21" t="str">
            <v>n/a</v>
          </cell>
          <cell r="G21" t="str">
            <v>n/a</v>
          </cell>
        </row>
        <row r="22">
          <cell r="A22" t="str">
            <v>1-71281</v>
          </cell>
          <cell r="B22" t="str">
            <v>F6AB54619A75BC</v>
          </cell>
          <cell r="C22" t="str">
            <v>Power Recl - Drvr, Mem</v>
          </cell>
          <cell r="D22" t="str">
            <v>FN114/6</v>
          </cell>
          <cell r="E22" t="str">
            <v>1997</v>
          </cell>
          <cell r="F22" t="str">
            <v>n/a</v>
          </cell>
          <cell r="G22" t="str">
            <v>n/a</v>
          </cell>
        </row>
        <row r="23">
          <cell r="A23" t="str">
            <v>1-71281</v>
          </cell>
          <cell r="B23" t="str">
            <v>300584BC</v>
          </cell>
          <cell r="C23" t="str">
            <v>Power Recl - Drvr, Mem</v>
          </cell>
          <cell r="D23" t="str">
            <v>EN114</v>
          </cell>
          <cell r="E23" t="str">
            <v>1997</v>
          </cell>
          <cell r="F23" t="str">
            <v>n/a</v>
          </cell>
          <cell r="G23" t="str">
            <v>n/a</v>
          </cell>
        </row>
        <row r="24">
          <cell r="A24" t="str">
            <v>1-71438</v>
          </cell>
          <cell r="B24" t="str">
            <v>97BBF61700DK</v>
          </cell>
          <cell r="C24" t="str">
            <v>PSA - RH</v>
          </cell>
          <cell r="D24" t="str">
            <v>CDW162</v>
          </cell>
          <cell r="E24" t="str">
            <v>1997</v>
          </cell>
          <cell r="F24" t="str">
            <v>n/a</v>
          </cell>
          <cell r="G24" t="str">
            <v>n/a</v>
          </cell>
        </row>
        <row r="25">
          <cell r="A25" t="str">
            <v>1-71439</v>
          </cell>
          <cell r="B25" t="str">
            <v>97BBF61701DK</v>
          </cell>
          <cell r="C25" t="str">
            <v>PSA - LH</v>
          </cell>
          <cell r="D25" t="str">
            <v>CDW162</v>
          </cell>
          <cell r="E25" t="str">
            <v>1997</v>
          </cell>
          <cell r="F25" t="str">
            <v>n/a</v>
          </cell>
          <cell r="G25" t="str">
            <v>n/a</v>
          </cell>
        </row>
        <row r="26">
          <cell r="A26" t="str">
            <v>1-71476</v>
          </cell>
          <cell r="B26" t="str">
            <v>F6OX54619A75AB</v>
          </cell>
          <cell r="C26" t="str">
            <v>Power Recl - Drvr, Mem</v>
          </cell>
          <cell r="D26" t="str">
            <v>FN74</v>
          </cell>
          <cell r="E26" t="str">
            <v>1997</v>
          </cell>
          <cell r="F26" t="str">
            <v>n/a</v>
          </cell>
          <cell r="G26" t="str">
            <v>n/a</v>
          </cell>
        </row>
        <row r="27">
          <cell r="A27" t="str">
            <v>1-71477</v>
          </cell>
          <cell r="B27" t="str">
            <v>F6OX54619A74AB</v>
          </cell>
          <cell r="C27" t="str">
            <v>Power Recl - Pass, NonMem</v>
          </cell>
          <cell r="D27" t="str">
            <v>FN74</v>
          </cell>
          <cell r="E27" t="str">
            <v>1997</v>
          </cell>
          <cell r="F27" t="str">
            <v>n/a</v>
          </cell>
          <cell r="G27" t="str">
            <v>n/a</v>
          </cell>
        </row>
        <row r="28">
          <cell r="A28" t="str">
            <v>1-71513</v>
          </cell>
          <cell r="B28" t="str">
            <v>300433AB</v>
          </cell>
          <cell r="C28" t="str">
            <v>PSA</v>
          </cell>
          <cell r="D28" t="str">
            <v>PN106 Ranger</v>
          </cell>
          <cell r="E28" t="str">
            <v>1997</v>
          </cell>
          <cell r="F28" t="str">
            <v>n/a</v>
          </cell>
          <cell r="G28" t="str">
            <v>n/a</v>
          </cell>
        </row>
        <row r="29">
          <cell r="A29" t="str">
            <v>1-71545</v>
          </cell>
          <cell r="B29" t="str">
            <v>105347B</v>
          </cell>
          <cell r="C29" t="str">
            <v>PSA</v>
          </cell>
          <cell r="D29" t="str">
            <v>CDW27</v>
          </cell>
          <cell r="E29" t="str">
            <v>1997</v>
          </cell>
          <cell r="F29" t="str">
            <v>n/a</v>
          </cell>
          <cell r="G29" t="str">
            <v>n/a</v>
          </cell>
        </row>
        <row r="30">
          <cell r="A30" t="str">
            <v>1-71581</v>
          </cell>
          <cell r="B30" t="str">
            <v>F72B6361701AB</v>
          </cell>
          <cell r="C30" t="str">
            <v>PSA</v>
          </cell>
          <cell r="D30" t="str">
            <v>SN95</v>
          </cell>
          <cell r="E30" t="str">
            <v>1997</v>
          </cell>
          <cell r="F30" t="str">
            <v>n/a</v>
          </cell>
          <cell r="G30" t="str">
            <v>n/a</v>
          </cell>
        </row>
        <row r="31">
          <cell r="A31" t="str">
            <v>1-71589</v>
          </cell>
          <cell r="B31" t="str">
            <v>114827C</v>
          </cell>
          <cell r="C31" t="str">
            <v>PSA</v>
          </cell>
          <cell r="D31" t="str">
            <v>CDW162</v>
          </cell>
          <cell r="E31" t="str">
            <v>1998</v>
          </cell>
          <cell r="F31" t="str">
            <v>n/a</v>
          </cell>
          <cell r="G31" t="str">
            <v>n/a</v>
          </cell>
        </row>
        <row r="32">
          <cell r="A32" t="str">
            <v>1-71594</v>
          </cell>
          <cell r="B32" t="str">
            <v>300396AF</v>
          </cell>
          <cell r="C32" t="str">
            <v>PSA - Pass, Mem</v>
          </cell>
          <cell r="D32" t="str">
            <v>UPN105</v>
          </cell>
          <cell r="E32" t="str">
            <v>1997</v>
          </cell>
          <cell r="F32" t="str">
            <v>n/a</v>
          </cell>
          <cell r="G32" t="str">
            <v>n/a</v>
          </cell>
        </row>
        <row r="33">
          <cell r="A33" t="str">
            <v>1-71595</v>
          </cell>
          <cell r="B33" t="str">
            <v>301839BA</v>
          </cell>
          <cell r="C33" t="str">
            <v>PSA - Drvr, Mem</v>
          </cell>
          <cell r="D33" t="str">
            <v>UPN105</v>
          </cell>
          <cell r="E33" t="str">
            <v>1997</v>
          </cell>
          <cell r="F33" t="str">
            <v>n/a</v>
          </cell>
          <cell r="G33" t="str">
            <v>n/a</v>
          </cell>
        </row>
        <row r="34">
          <cell r="A34" t="str">
            <v>1-71596</v>
          </cell>
          <cell r="B34" t="str">
            <v>305978BA</v>
          </cell>
          <cell r="C34" t="str">
            <v>PSA - Pass, NonMem</v>
          </cell>
          <cell r="D34" t="str">
            <v>UPN105</v>
          </cell>
          <cell r="E34" t="str">
            <v>1997</v>
          </cell>
          <cell r="F34" t="str">
            <v>n/a</v>
          </cell>
          <cell r="G34" t="str">
            <v>n/a</v>
          </cell>
        </row>
        <row r="35">
          <cell r="A35" t="str">
            <v>1-71597</v>
          </cell>
          <cell r="B35" t="str">
            <v>301837AA</v>
          </cell>
          <cell r="C35" t="str">
            <v>PSA - Drvr, NonMem</v>
          </cell>
          <cell r="D35" t="str">
            <v>UPN105</v>
          </cell>
          <cell r="E35" t="str">
            <v>1997</v>
          </cell>
          <cell r="F35" t="str">
            <v>n/a</v>
          </cell>
          <cell r="G35" t="str">
            <v>n/a</v>
          </cell>
        </row>
        <row r="36">
          <cell r="A36" t="str">
            <v>1-71624</v>
          </cell>
          <cell r="B36" t="str">
            <v>812496A2</v>
          </cell>
          <cell r="C36" t="str">
            <v>PSA - Pass, NonMem</v>
          </cell>
          <cell r="D36" t="str">
            <v>WIN126</v>
          </cell>
          <cell r="E36" t="str">
            <v>1998</v>
          </cell>
          <cell r="F36" t="str">
            <v>n/a</v>
          </cell>
          <cell r="G36" t="str">
            <v>n/a</v>
          </cell>
        </row>
        <row r="37">
          <cell r="A37" t="str">
            <v>1-71625</v>
          </cell>
          <cell r="B37" t="str">
            <v>807417A2</v>
          </cell>
          <cell r="C37" t="str">
            <v>PSA - Drvr, NonMem</v>
          </cell>
          <cell r="D37" t="str">
            <v>WIN126</v>
          </cell>
          <cell r="E37" t="str">
            <v>1998</v>
          </cell>
          <cell r="F37" t="str">
            <v>n/a</v>
          </cell>
          <cell r="G37" t="str">
            <v>n/a</v>
          </cell>
        </row>
        <row r="38">
          <cell r="A38" t="str">
            <v>1-80148A</v>
          </cell>
          <cell r="B38" t="str">
            <v>19-0103-0050-2</v>
          </cell>
          <cell r="C38" t="str">
            <v>Gear Box</v>
          </cell>
          <cell r="D38" t="str">
            <v>Teves</v>
          </cell>
          <cell r="E38" t="str">
            <v>1997</v>
          </cell>
          <cell r="F38" t="str">
            <v>n/a</v>
          </cell>
          <cell r="G38" t="str">
            <v>n/a</v>
          </cell>
        </row>
        <row r="39">
          <cell r="A39" t="str">
            <v>1-80149A</v>
          </cell>
          <cell r="B39" t="str">
            <v>19-0103-0051-2</v>
          </cell>
          <cell r="C39" t="str">
            <v>Gear Box</v>
          </cell>
          <cell r="D39" t="str">
            <v>Teves</v>
          </cell>
          <cell r="E39" t="str">
            <v>1997</v>
          </cell>
          <cell r="F39" t="str">
            <v>n/a</v>
          </cell>
          <cell r="G39" t="str">
            <v>n/a</v>
          </cell>
        </row>
        <row r="40">
          <cell r="A40" t="str">
            <v>1-80314A</v>
          </cell>
          <cell r="B40" t="str">
            <v>19-0103-0127-2</v>
          </cell>
          <cell r="C40" t="str">
            <v>Gear Box</v>
          </cell>
          <cell r="D40" t="str">
            <v>Teves</v>
          </cell>
          <cell r="E40" t="str">
            <v>1997</v>
          </cell>
          <cell r="F40" t="str">
            <v>n/a</v>
          </cell>
          <cell r="G40" t="str">
            <v>n/a</v>
          </cell>
        </row>
        <row r="41">
          <cell r="A41" t="str">
            <v>1-80315A</v>
          </cell>
          <cell r="B41" t="str">
            <v>19-0103-0128-2</v>
          </cell>
          <cell r="C41" t="str">
            <v>Gear Box</v>
          </cell>
          <cell r="D41" t="str">
            <v>Teves</v>
          </cell>
          <cell r="E41" t="str">
            <v>1997</v>
          </cell>
          <cell r="F41" t="str">
            <v>n/a</v>
          </cell>
          <cell r="G41" t="str">
            <v>n/a</v>
          </cell>
        </row>
        <row r="42">
          <cell r="A42" t="str">
            <v>1-81058</v>
          </cell>
          <cell r="B42" t="str">
            <v>19-8913</v>
          </cell>
          <cell r="C42" t="str">
            <v>Gear Box</v>
          </cell>
          <cell r="D42" t="str">
            <v>Teves</v>
          </cell>
          <cell r="E42" t="str">
            <v>1997</v>
          </cell>
          <cell r="F42" t="str">
            <v>n/a</v>
          </cell>
          <cell r="G42" t="str">
            <v>n/a</v>
          </cell>
        </row>
        <row r="43">
          <cell r="A43" t="str">
            <v>1-81059</v>
          </cell>
          <cell r="B43" t="str">
            <v>19-8914</v>
          </cell>
          <cell r="C43" t="str">
            <v>Gear Box</v>
          </cell>
          <cell r="D43" t="str">
            <v>Teves</v>
          </cell>
          <cell r="E43" t="str">
            <v>1997</v>
          </cell>
          <cell r="F43" t="str">
            <v>n/a</v>
          </cell>
          <cell r="G43" t="str">
            <v>n/a</v>
          </cell>
        </row>
        <row r="44">
          <cell r="A44" t="str">
            <v>1-81155</v>
          </cell>
          <cell r="B44" t="str">
            <v>19-11341</v>
          </cell>
          <cell r="C44" t="str">
            <v>Gear Box</v>
          </cell>
          <cell r="D44" t="str">
            <v>Teves</v>
          </cell>
          <cell r="E44" t="str">
            <v>1997</v>
          </cell>
          <cell r="F44" t="str">
            <v>n/a</v>
          </cell>
          <cell r="G44" t="str">
            <v>n/a</v>
          </cell>
        </row>
        <row r="45">
          <cell r="A45" t="str">
            <v>1-81156</v>
          </cell>
          <cell r="B45" t="str">
            <v>19-11342</v>
          </cell>
          <cell r="C45" t="str">
            <v>Gear Box</v>
          </cell>
          <cell r="D45" t="str">
            <v>Teves</v>
          </cell>
          <cell r="E45" t="str">
            <v>1997</v>
          </cell>
          <cell r="F45" t="str">
            <v>n/a</v>
          </cell>
          <cell r="G45" t="str">
            <v>n/a</v>
          </cell>
        </row>
        <row r="46">
          <cell r="A46" t="str">
            <v>1-81429</v>
          </cell>
          <cell r="B46" t="str">
            <v>19-11395</v>
          </cell>
          <cell r="C46" t="str">
            <v>Gear Box</v>
          </cell>
          <cell r="D46" t="str">
            <v>Teves</v>
          </cell>
          <cell r="E46" t="str">
            <v>1997</v>
          </cell>
          <cell r="F46" t="str">
            <v>n/a</v>
          </cell>
          <cell r="G46" t="str">
            <v>n/a</v>
          </cell>
        </row>
        <row r="47">
          <cell r="A47" t="str">
            <v>1-81429</v>
          </cell>
          <cell r="B47" t="str">
            <v>19-0110-0058-2</v>
          </cell>
          <cell r="C47" t="str">
            <v>Gear Box</v>
          </cell>
          <cell r="D47" t="str">
            <v>Teves</v>
          </cell>
          <cell r="E47" t="str">
            <v>1997</v>
          </cell>
          <cell r="F47" t="str">
            <v>n/a</v>
          </cell>
          <cell r="G47" t="str">
            <v>n/a</v>
          </cell>
        </row>
        <row r="48">
          <cell r="A48" t="str">
            <v>1-81430</v>
          </cell>
          <cell r="B48" t="str">
            <v>19-11396</v>
          </cell>
          <cell r="C48" t="str">
            <v>Gear Box</v>
          </cell>
          <cell r="D48" t="str">
            <v>Teves</v>
          </cell>
          <cell r="E48" t="str">
            <v>1997</v>
          </cell>
          <cell r="F48" t="str">
            <v>n/a</v>
          </cell>
          <cell r="G48" t="str">
            <v>n/a</v>
          </cell>
        </row>
        <row r="49">
          <cell r="A49" t="str">
            <v>1-81430</v>
          </cell>
          <cell r="B49" t="str">
            <v>19-0110-0057-2</v>
          </cell>
          <cell r="C49" t="str">
            <v>Gear Box</v>
          </cell>
          <cell r="D49" t="str">
            <v>Teves</v>
          </cell>
          <cell r="E49" t="str">
            <v>1997</v>
          </cell>
          <cell r="F49" t="str">
            <v>n/a</v>
          </cell>
          <cell r="G49" t="str">
            <v>n/a</v>
          </cell>
        </row>
        <row r="50">
          <cell r="A50" t="str">
            <v>1-81486</v>
          </cell>
          <cell r="B50" t="str">
            <v>55314568</v>
          </cell>
          <cell r="C50" t="str">
            <v>Lock Bar - Pass</v>
          </cell>
          <cell r="D50" t="str">
            <v>T300</v>
          </cell>
          <cell r="E50" t="str">
            <v>1997</v>
          </cell>
          <cell r="F50" t="str">
            <v>n/a</v>
          </cell>
          <cell r="G50" t="str">
            <v>n/a</v>
          </cell>
        </row>
        <row r="51">
          <cell r="A51" t="str">
            <v>1-81487</v>
          </cell>
          <cell r="B51" t="str">
            <v>55314569</v>
          </cell>
          <cell r="C51" t="str">
            <v>Lock Bar - Drvr</v>
          </cell>
          <cell r="D51" t="str">
            <v>T300</v>
          </cell>
          <cell r="E51" t="str">
            <v>1997</v>
          </cell>
          <cell r="F51" t="str">
            <v>n/a</v>
          </cell>
          <cell r="G51" t="str">
            <v>n/a</v>
          </cell>
        </row>
        <row r="52">
          <cell r="A52" t="str">
            <v>1-81695</v>
          </cell>
          <cell r="B52" t="str">
            <v>B8CB57501AA</v>
          </cell>
          <cell r="C52" t="str">
            <v>PSA</v>
          </cell>
          <cell r="D52" t="str">
            <v>B Van</v>
          </cell>
          <cell r="E52" t="str">
            <v>1997</v>
          </cell>
          <cell r="F52" t="str">
            <v>n/a</v>
          </cell>
          <cell r="G52" t="str">
            <v>n/a</v>
          </cell>
        </row>
        <row r="53">
          <cell r="A53" t="str">
            <v>1-81794</v>
          </cell>
          <cell r="B53" t="str">
            <v>A5002374</v>
          </cell>
          <cell r="C53" t="str">
            <v>PSA - Pass, NonMem</v>
          </cell>
          <cell r="D53" t="str">
            <v>ZJ</v>
          </cell>
          <cell r="E53" t="str">
            <v>1997</v>
          </cell>
          <cell r="F53" t="str">
            <v>n/a</v>
          </cell>
          <cell r="G53" t="str">
            <v>n/a</v>
          </cell>
        </row>
        <row r="54">
          <cell r="A54" t="str">
            <v>1-81795</v>
          </cell>
          <cell r="B54" t="str">
            <v>A5002375</v>
          </cell>
          <cell r="C54" t="str">
            <v>PSA - Drvr, NonMem</v>
          </cell>
          <cell r="D54" t="str">
            <v>ZJ</v>
          </cell>
          <cell r="E54" t="str">
            <v>1997</v>
          </cell>
          <cell r="F54" t="str">
            <v>n/a</v>
          </cell>
          <cell r="G54" t="str">
            <v>n/a</v>
          </cell>
        </row>
        <row r="55">
          <cell r="A55" t="str">
            <v>1-81798</v>
          </cell>
          <cell r="B55" t="str">
            <v>A5002006</v>
          </cell>
          <cell r="C55" t="str">
            <v>PSA - Pass, Mem</v>
          </cell>
          <cell r="D55" t="str">
            <v>ZJ</v>
          </cell>
          <cell r="E55" t="str">
            <v>1997</v>
          </cell>
          <cell r="F55" t="str">
            <v>n/a</v>
          </cell>
          <cell r="G55" t="str">
            <v>n/a</v>
          </cell>
        </row>
        <row r="56">
          <cell r="A56" t="str">
            <v>1-81799</v>
          </cell>
          <cell r="B56" t="str">
            <v>A5002007</v>
          </cell>
          <cell r="C56" t="str">
            <v>PSA - Drvr, Mem</v>
          </cell>
          <cell r="D56" t="str">
            <v>ZJ</v>
          </cell>
          <cell r="E56" t="str">
            <v>1997</v>
          </cell>
          <cell r="F56" t="str">
            <v>n/a</v>
          </cell>
          <cell r="G56" t="str">
            <v>n/a</v>
          </cell>
        </row>
        <row r="57">
          <cell r="A57" t="str">
            <v>1-81827</v>
          </cell>
          <cell r="B57" t="str">
            <v>37003</v>
          </cell>
          <cell r="C57" t="str">
            <v>PSA</v>
          </cell>
          <cell r="D57" t="str">
            <v>T300</v>
          </cell>
          <cell r="E57" t="str">
            <v>1997</v>
          </cell>
          <cell r="F57" t="str">
            <v>n/a</v>
          </cell>
          <cell r="G57" t="str">
            <v>n/a</v>
          </cell>
        </row>
        <row r="58">
          <cell r="A58" t="str">
            <v>1-81829</v>
          </cell>
          <cell r="B58" t="str">
            <v>37010</v>
          </cell>
          <cell r="C58" t="str">
            <v>PSA</v>
          </cell>
          <cell r="D58" t="str">
            <v>T300 CC</v>
          </cell>
          <cell r="E58" t="str">
            <v>1997</v>
          </cell>
          <cell r="F58" t="str">
            <v>n/a</v>
          </cell>
          <cell r="G58" t="str">
            <v>n/a</v>
          </cell>
        </row>
        <row r="59">
          <cell r="A59" t="str">
            <v>1-81917</v>
          </cell>
          <cell r="B59" t="str">
            <v>817515</v>
          </cell>
          <cell r="C59" t="str">
            <v>Lockbar</v>
          </cell>
          <cell r="D59" t="str">
            <v>N Body</v>
          </cell>
          <cell r="E59" t="str">
            <v>1997</v>
          </cell>
          <cell r="F59" t="str">
            <v>n/a</v>
          </cell>
          <cell r="G59" t="str">
            <v>n/a</v>
          </cell>
        </row>
        <row r="60">
          <cell r="A60" t="str">
            <v>1-81918</v>
          </cell>
          <cell r="B60" t="str">
            <v>818516</v>
          </cell>
          <cell r="C60" t="str">
            <v>Lockbar</v>
          </cell>
          <cell r="D60" t="str">
            <v>N Body</v>
          </cell>
          <cell r="E60" t="str">
            <v>1997</v>
          </cell>
          <cell r="F60" t="str">
            <v>n/a</v>
          </cell>
          <cell r="G60" t="str">
            <v>n/a</v>
          </cell>
        </row>
        <row r="61">
          <cell r="A61" t="str">
            <v>1-81983</v>
          </cell>
          <cell r="B61">
            <v>4874291</v>
          </cell>
          <cell r="C61" t="str">
            <v>PSA - Drvr, Mem</v>
          </cell>
          <cell r="D61" t="str">
            <v>JA</v>
          </cell>
          <cell r="E61" t="str">
            <v>1997</v>
          </cell>
          <cell r="F61" t="str">
            <v>n/a</v>
          </cell>
          <cell r="G61" t="str">
            <v>n/a</v>
          </cell>
        </row>
        <row r="62">
          <cell r="A62" t="str">
            <v>1-81984</v>
          </cell>
          <cell r="B62">
            <v>4874292</v>
          </cell>
          <cell r="C62" t="str">
            <v>PSA - Pass, NonMem</v>
          </cell>
          <cell r="D62" t="str">
            <v>LH</v>
          </cell>
          <cell r="E62" t="str">
            <v>1997</v>
          </cell>
          <cell r="F62" t="str">
            <v>n/a</v>
          </cell>
          <cell r="G62" t="str">
            <v>n/a</v>
          </cell>
        </row>
        <row r="63">
          <cell r="A63" t="str">
            <v>1-81985</v>
          </cell>
          <cell r="B63">
            <v>4874293</v>
          </cell>
          <cell r="C63" t="str">
            <v>PSA - Drvr, NonMem</v>
          </cell>
          <cell r="D63" t="str">
            <v>LH</v>
          </cell>
          <cell r="E63" t="str">
            <v>1997</v>
          </cell>
          <cell r="F63" t="str">
            <v>n/a</v>
          </cell>
          <cell r="G63" t="str">
            <v>n/a</v>
          </cell>
        </row>
        <row r="64">
          <cell r="A64" t="str">
            <v>1-82112</v>
          </cell>
          <cell r="B64">
            <v>500100</v>
          </cell>
          <cell r="C64" t="str">
            <v>PSA - Pass</v>
          </cell>
          <cell r="D64" t="str">
            <v>XJ - Bux</v>
          </cell>
          <cell r="E64" t="str">
            <v>1997</v>
          </cell>
          <cell r="F64" t="str">
            <v>n/a</v>
          </cell>
          <cell r="G64" t="str">
            <v>n/a</v>
          </cell>
        </row>
        <row r="65">
          <cell r="A65" t="str">
            <v>1-82113</v>
          </cell>
          <cell r="B65">
            <v>500101</v>
          </cell>
          <cell r="C65" t="str">
            <v>PSA - Drvr</v>
          </cell>
          <cell r="D65" t="str">
            <v>XJ - Bux</v>
          </cell>
          <cell r="E65" t="str">
            <v>1997</v>
          </cell>
          <cell r="F65" t="str">
            <v>n/a</v>
          </cell>
          <cell r="G65" t="str">
            <v>n/a</v>
          </cell>
        </row>
        <row r="66">
          <cell r="A66" t="str">
            <v>1-82116</v>
          </cell>
          <cell r="B66" t="str">
            <v>4798102</v>
          </cell>
          <cell r="C66" t="str">
            <v>PSA - Pass, NonMem</v>
          </cell>
          <cell r="D66" t="str">
            <v>LH</v>
          </cell>
          <cell r="E66" t="str">
            <v>1998</v>
          </cell>
          <cell r="F66" t="str">
            <v>n/a</v>
          </cell>
          <cell r="G66" t="str">
            <v>n/a</v>
          </cell>
        </row>
        <row r="67">
          <cell r="A67" t="str">
            <v>1-82117</v>
          </cell>
          <cell r="B67" t="str">
            <v>4798103</v>
          </cell>
          <cell r="C67" t="str">
            <v>PSA - Drvr, NonMem</v>
          </cell>
          <cell r="D67" t="str">
            <v>LH</v>
          </cell>
          <cell r="E67" t="str">
            <v>1998</v>
          </cell>
          <cell r="F67" t="str">
            <v>n/a</v>
          </cell>
          <cell r="G67" t="str">
            <v>n/a</v>
          </cell>
        </row>
        <row r="68">
          <cell r="A68" t="str">
            <v>1-82119</v>
          </cell>
          <cell r="B68" t="str">
            <v>4798105</v>
          </cell>
          <cell r="C68" t="str">
            <v>PSA - Drvr, Mem</v>
          </cell>
          <cell r="D68" t="str">
            <v>LH</v>
          </cell>
          <cell r="E68" t="str">
            <v>1998</v>
          </cell>
          <cell r="F68" t="str">
            <v>n/a</v>
          </cell>
          <cell r="G68" t="str">
            <v>n/a</v>
          </cell>
        </row>
        <row r="69">
          <cell r="A69" t="str">
            <v>1-82242</v>
          </cell>
          <cell r="B69">
            <v>501808</v>
          </cell>
          <cell r="C69" t="str">
            <v>PSA - Pass, NonMem</v>
          </cell>
          <cell r="D69" t="str">
            <v>WJ</v>
          </cell>
          <cell r="E69" t="str">
            <v>1999</v>
          </cell>
          <cell r="F69" t="str">
            <v>n/a</v>
          </cell>
          <cell r="G69" t="str">
            <v>n/a</v>
          </cell>
        </row>
        <row r="70">
          <cell r="A70" t="str">
            <v>1-82243</v>
          </cell>
          <cell r="B70">
            <v>501809</v>
          </cell>
          <cell r="C70" t="str">
            <v>PSA - Drvr, NonMem</v>
          </cell>
          <cell r="D70" t="str">
            <v>WJ</v>
          </cell>
          <cell r="E70" t="str">
            <v>1999</v>
          </cell>
          <cell r="F70" t="str">
            <v>n/a</v>
          </cell>
          <cell r="G70" t="str">
            <v>n/a</v>
          </cell>
        </row>
        <row r="71">
          <cell r="A71" t="str">
            <v>1-82244</v>
          </cell>
          <cell r="B71">
            <v>501810</v>
          </cell>
          <cell r="C71" t="str">
            <v>PSA - Pass, Mem</v>
          </cell>
          <cell r="D71" t="str">
            <v>WJ</v>
          </cell>
          <cell r="E71" t="str">
            <v>1999</v>
          </cell>
          <cell r="F71" t="str">
            <v>n/a</v>
          </cell>
          <cell r="G71" t="str">
            <v>n/a</v>
          </cell>
        </row>
        <row r="72">
          <cell r="A72" t="str">
            <v>1-82245</v>
          </cell>
          <cell r="B72">
            <v>501811</v>
          </cell>
          <cell r="C72" t="str">
            <v>PSA - Drvr, Mem</v>
          </cell>
          <cell r="D72" t="str">
            <v>WJ</v>
          </cell>
          <cell r="E72" t="str">
            <v>1999</v>
          </cell>
          <cell r="F72" t="str">
            <v>n/a</v>
          </cell>
          <cell r="G72" t="str">
            <v>n/a</v>
          </cell>
        </row>
        <row r="73">
          <cell r="A73" t="str">
            <v>1-82313</v>
          </cell>
          <cell r="B73">
            <v>808625</v>
          </cell>
          <cell r="C73" t="str">
            <v>PSA</v>
          </cell>
          <cell r="D73" t="str">
            <v>T300</v>
          </cell>
          <cell r="E73" t="str">
            <v>1998</v>
          </cell>
          <cell r="F73" t="str">
            <v>n/a</v>
          </cell>
          <cell r="G73" t="str">
            <v>n/a</v>
          </cell>
        </row>
        <row r="74">
          <cell r="A74" t="str">
            <v>1-88324</v>
          </cell>
          <cell r="B74" t="str">
            <v>7201007010F</v>
          </cell>
          <cell r="C74" t="str">
            <v>PSA - Pass</v>
          </cell>
          <cell r="D74" t="str">
            <v>299T</v>
          </cell>
          <cell r="E74" t="str">
            <v>1997</v>
          </cell>
          <cell r="F74" t="str">
            <v>n/a</v>
          </cell>
          <cell r="G74" t="str">
            <v>n/a</v>
          </cell>
        </row>
        <row r="75">
          <cell r="A75" t="str">
            <v>1-88325</v>
          </cell>
          <cell r="B75" t="str">
            <v>7202007010G</v>
          </cell>
          <cell r="C75" t="str">
            <v>PSA - Drvr</v>
          </cell>
          <cell r="D75" t="str">
            <v>299T</v>
          </cell>
          <cell r="E75" t="str">
            <v>1997</v>
          </cell>
          <cell r="F75" t="str">
            <v>n/a</v>
          </cell>
          <cell r="G75" t="str">
            <v>n/a</v>
          </cell>
        </row>
        <row r="76">
          <cell r="A76" t="str">
            <v>1-88449</v>
          </cell>
          <cell r="B76" t="str">
            <v>72010AA010L</v>
          </cell>
          <cell r="C76" t="str">
            <v>PSA - Drvr</v>
          </cell>
          <cell r="D76" t="str">
            <v>414T</v>
          </cell>
          <cell r="E76" t="str">
            <v>1997</v>
          </cell>
          <cell r="F76" t="str">
            <v>n/a</v>
          </cell>
          <cell r="G76" t="str">
            <v>n/a</v>
          </cell>
        </row>
        <row r="77">
          <cell r="A77" t="str">
            <v>1-88450</v>
          </cell>
          <cell r="B77" t="str">
            <v>72020AA010L</v>
          </cell>
          <cell r="C77" t="str">
            <v>PSA - Pass</v>
          </cell>
          <cell r="D77" t="str">
            <v>414T</v>
          </cell>
          <cell r="E77" t="str">
            <v>1997</v>
          </cell>
          <cell r="F77" t="str">
            <v>n/a</v>
          </cell>
          <cell r="G77" t="str">
            <v>n/a</v>
          </cell>
        </row>
        <row r="78">
          <cell r="A78" t="str">
            <v>1-88469</v>
          </cell>
          <cell r="B78" t="str">
            <v>72020-08010C</v>
          </cell>
          <cell r="C78" t="str">
            <v>PSA - Drvr</v>
          </cell>
          <cell r="D78" t="str">
            <v>477T</v>
          </cell>
          <cell r="E78" t="str">
            <v>1998</v>
          </cell>
          <cell r="F78" t="str">
            <v>n/a</v>
          </cell>
          <cell r="G78" t="str">
            <v>n/a</v>
          </cell>
        </row>
        <row r="79">
          <cell r="A79" t="str">
            <v>1-88568</v>
          </cell>
          <cell r="B79" t="str">
            <v>72020-06020</v>
          </cell>
          <cell r="C79" t="str">
            <v>PSA</v>
          </cell>
          <cell r="D79" t="str">
            <v>700T</v>
          </cell>
          <cell r="E79" t="str">
            <v>1998</v>
          </cell>
          <cell r="F79" t="str">
            <v>n/a</v>
          </cell>
          <cell r="G79" t="str">
            <v>n/a</v>
          </cell>
        </row>
        <row r="80">
          <cell r="A80" t="str">
            <v>1-88604</v>
          </cell>
          <cell r="B80" t="str">
            <v>72010-AA011</v>
          </cell>
          <cell r="C80" t="str">
            <v>PSA - Drvr</v>
          </cell>
          <cell r="D80" t="str">
            <v>802T</v>
          </cell>
          <cell r="E80" t="str">
            <v>1998</v>
          </cell>
          <cell r="F80" t="str">
            <v>n/a</v>
          </cell>
          <cell r="G80" t="str">
            <v>n/a</v>
          </cell>
        </row>
        <row r="81">
          <cell r="A81" t="str">
            <v>1-88605</v>
          </cell>
          <cell r="B81" t="str">
            <v>72020-AA011</v>
          </cell>
          <cell r="C81" t="str">
            <v>PSA - Pass</v>
          </cell>
          <cell r="D81" t="str">
            <v>802T</v>
          </cell>
          <cell r="E81" t="str">
            <v>1998</v>
          </cell>
          <cell r="F81" t="str">
            <v>n/a</v>
          </cell>
          <cell r="G81" t="str">
            <v>n/a</v>
          </cell>
        </row>
        <row r="82">
          <cell r="A82" t="str">
            <v>1-88609</v>
          </cell>
          <cell r="B82" t="str">
            <v>7202007020</v>
          </cell>
          <cell r="C82" t="str">
            <v>PSA</v>
          </cell>
          <cell r="D82" t="str">
            <v>645T</v>
          </cell>
          <cell r="E82" t="str">
            <v>1998</v>
          </cell>
          <cell r="F82" t="str">
            <v>n/a</v>
          </cell>
          <cell r="G82" t="str">
            <v>n/a</v>
          </cell>
        </row>
        <row r="83">
          <cell r="A83" t="str">
            <v>1-88610</v>
          </cell>
          <cell r="B83" t="str">
            <v>7201007020</v>
          </cell>
          <cell r="C83" t="str">
            <v>PSA</v>
          </cell>
          <cell r="D83" t="str">
            <v>645T</v>
          </cell>
          <cell r="E83" t="str">
            <v>1998</v>
          </cell>
          <cell r="F83" t="str">
            <v>n/a</v>
          </cell>
          <cell r="G83" t="str">
            <v>n/a</v>
          </cell>
        </row>
        <row r="84">
          <cell r="A84" t="str">
            <v>1-88611</v>
          </cell>
          <cell r="B84" t="str">
            <v>7202007030</v>
          </cell>
          <cell r="C84" t="str">
            <v>PSA</v>
          </cell>
          <cell r="D84" t="str">
            <v>645T</v>
          </cell>
          <cell r="E84" t="str">
            <v>1998</v>
          </cell>
          <cell r="F84" t="str">
            <v>n/a</v>
          </cell>
          <cell r="G84" t="str">
            <v>n/a</v>
          </cell>
        </row>
        <row r="85">
          <cell r="A85" t="str">
            <v>1-92425</v>
          </cell>
          <cell r="B85">
            <v>15975333</v>
          </cell>
          <cell r="C85" t="str">
            <v>PSA - Blue</v>
          </cell>
          <cell r="D85" t="str">
            <v>CK Truck</v>
          </cell>
          <cell r="E85" t="str">
            <v>1997</v>
          </cell>
          <cell r="F85" t="str">
            <v>n/a</v>
          </cell>
          <cell r="G85" t="str">
            <v>n/a</v>
          </cell>
        </row>
        <row r="86">
          <cell r="A86" t="str">
            <v>1-92425</v>
          </cell>
          <cell r="B86">
            <v>15707399</v>
          </cell>
          <cell r="C86" t="str">
            <v>PSA - Neutral</v>
          </cell>
          <cell r="D86" t="str">
            <v>CK Truck</v>
          </cell>
          <cell r="E86" t="str">
            <v>1997</v>
          </cell>
          <cell r="F86" t="str">
            <v>n/a</v>
          </cell>
          <cell r="G86" t="str">
            <v>n/a</v>
          </cell>
        </row>
        <row r="87">
          <cell r="A87" t="str">
            <v>1-92425</v>
          </cell>
          <cell r="B87">
            <v>15975332</v>
          </cell>
          <cell r="C87" t="str">
            <v>PSA - Gray</v>
          </cell>
          <cell r="D87" t="str">
            <v>CK Truck</v>
          </cell>
          <cell r="E87" t="str">
            <v>1997</v>
          </cell>
          <cell r="F87" t="str">
            <v>n/a</v>
          </cell>
          <cell r="G87" t="str">
            <v>n/a</v>
          </cell>
        </row>
        <row r="88">
          <cell r="A88" t="str">
            <v>1-92425</v>
          </cell>
          <cell r="B88">
            <v>15975335</v>
          </cell>
          <cell r="C88" t="str">
            <v>PSA - Red</v>
          </cell>
          <cell r="D88" t="str">
            <v>CK Truck</v>
          </cell>
          <cell r="E88" t="str">
            <v>1997</v>
          </cell>
          <cell r="F88" t="str">
            <v>n/a</v>
          </cell>
          <cell r="G88" t="str">
            <v>n/a</v>
          </cell>
        </row>
        <row r="89">
          <cell r="A89" t="str">
            <v>1-92497</v>
          </cell>
          <cell r="B89" t="str">
            <v>16742247</v>
          </cell>
          <cell r="C89" t="str">
            <v>Power Recl</v>
          </cell>
          <cell r="D89" t="str">
            <v>G/H Body</v>
          </cell>
          <cell r="E89" t="str">
            <v>1997</v>
          </cell>
          <cell r="F89" t="str">
            <v>n/a</v>
          </cell>
          <cell r="G89" t="str">
            <v>n/a</v>
          </cell>
        </row>
        <row r="90">
          <cell r="A90" t="str">
            <v>1-92497</v>
          </cell>
          <cell r="B90" t="str">
            <v>24861</v>
          </cell>
          <cell r="C90" t="str">
            <v>Power Recl</v>
          </cell>
          <cell r="D90" t="str">
            <v>G/H Body</v>
          </cell>
          <cell r="E90" t="str">
            <v>1997</v>
          </cell>
          <cell r="F90" t="str">
            <v>n/a</v>
          </cell>
          <cell r="G90" t="str">
            <v>n/a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2005販売目標"/>
    </sheetNames>
    <definedNames>
      <definedName name="TMC向単品販売目標へ"/>
      <definedName name="市場別販売目標へ"/>
      <definedName name="機種別販売目標へ"/>
      <definedName name="目次へ"/>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 of Contents"/>
      <sheetName val="2.  RRM"/>
      <sheetName val="3. RRM Criteria"/>
      <sheetName val="Countermeasures"/>
      <sheetName val="4. RRT Monthly"/>
      <sheetName val="5. RRT Criteria"/>
      <sheetName val="6. RRT Summary"/>
      <sheetName val="7. Sample RRT Monthly"/>
      <sheetName val="Revision History"/>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D</v>
          </cell>
        </row>
        <row r="3">
          <cell r="A3" t="str">
            <v>O</v>
          </cell>
        </row>
        <row r="4">
          <cell r="A4" t="str">
            <v>C</v>
          </cell>
        </row>
        <row r="5">
          <cell r="A5" t="str">
            <v>NA</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ﾃﾞｰﾀﾍﾞｰｽ"/>
      <sheetName val="②工程設計実施計画書発行・受取状況"/>
      <sheetName val="③発注､搬入計画(生技管理G)"/>
      <sheetName val="変更履歴"/>
      <sheetName val="F21++全体設備情報"/>
      <sheetName val="工程設計実施計画未整備"/>
      <sheetName val="発注計画実績 "/>
      <sheetName val="F21++設備台数と金額"/>
      <sheetName val="搬入計画実績"/>
      <sheetName val="111"/>
      <sheetName val="①工程設計実施計画書発行・受取状況"/>
      <sheetName val="143KPRO.ﾌｫﾛｰ"/>
    </sheetNames>
    <definedNames>
      <definedName name="アルミ1"/>
      <definedName name="コンバータ1"/>
      <definedName name="プレス1"/>
      <definedName name="完検1"/>
      <definedName name="組立1"/>
    </defined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OF MAJOR"/>
      <sheetName val="仕入先"/>
    </sheetNames>
    <sheetDataSet>
      <sheetData sheetId="0" refreshError="1"/>
      <sheetData sheetId="1" refreshError="1">
        <row r="1">
          <cell r="A1" t="str">
            <v>コード</v>
          </cell>
        </row>
        <row r="2">
          <cell r="A2" t="str">
            <v>0001</v>
          </cell>
        </row>
        <row r="3">
          <cell r="A3" t="str">
            <v>0001-01</v>
          </cell>
        </row>
        <row r="4">
          <cell r="A4" t="str">
            <v>0001-03</v>
          </cell>
        </row>
        <row r="5">
          <cell r="A5" t="str">
            <v>0001-04</v>
          </cell>
        </row>
        <row r="6">
          <cell r="A6" t="str">
            <v>0001-05</v>
          </cell>
        </row>
        <row r="7">
          <cell r="A7" t="str">
            <v>0001-09</v>
          </cell>
        </row>
        <row r="8">
          <cell r="A8" t="str">
            <v>0002-01</v>
          </cell>
        </row>
        <row r="9">
          <cell r="A9" t="str">
            <v>0005-01</v>
          </cell>
        </row>
        <row r="10">
          <cell r="A10" t="str">
            <v>0007-01</v>
          </cell>
        </row>
        <row r="11">
          <cell r="A11" t="str">
            <v>0008-01</v>
          </cell>
        </row>
        <row r="12">
          <cell r="A12" t="str">
            <v>0024-01</v>
          </cell>
        </row>
        <row r="13">
          <cell r="A13" t="str">
            <v>0030-01</v>
          </cell>
        </row>
        <row r="14">
          <cell r="A14" t="str">
            <v>0038-01</v>
          </cell>
        </row>
        <row r="15">
          <cell r="A15" t="str">
            <v>0049-01</v>
          </cell>
        </row>
        <row r="16">
          <cell r="A16" t="str">
            <v>0050-01</v>
          </cell>
        </row>
        <row r="17">
          <cell r="A17" t="str">
            <v>0064-01</v>
          </cell>
        </row>
        <row r="18">
          <cell r="A18" t="str">
            <v>0205-01</v>
          </cell>
        </row>
        <row r="19">
          <cell r="A19" t="str">
            <v>0208-01</v>
          </cell>
        </row>
        <row r="20">
          <cell r="A20" t="str">
            <v>0226-01</v>
          </cell>
        </row>
        <row r="21">
          <cell r="A21" t="str">
            <v>0235-01</v>
          </cell>
        </row>
        <row r="22">
          <cell r="A22" t="str">
            <v>0816-01</v>
          </cell>
        </row>
        <row r="23">
          <cell r="A23" t="str">
            <v>0817-01</v>
          </cell>
        </row>
        <row r="24">
          <cell r="A24" t="str">
            <v>0831-01</v>
          </cell>
        </row>
        <row r="25">
          <cell r="A25" t="str">
            <v>1013-01</v>
          </cell>
        </row>
        <row r="26">
          <cell r="A26" t="str">
            <v>1014-01</v>
          </cell>
        </row>
        <row r="27">
          <cell r="A27" t="str">
            <v>1025-01</v>
          </cell>
        </row>
        <row r="28">
          <cell r="A28" t="str">
            <v>1407-01</v>
          </cell>
        </row>
        <row r="29">
          <cell r="A29" t="str">
            <v>1411-01</v>
          </cell>
        </row>
        <row r="30">
          <cell r="A30" t="str">
            <v>1805-01</v>
          </cell>
        </row>
        <row r="31">
          <cell r="A31" t="str">
            <v>1812-01</v>
          </cell>
        </row>
        <row r="32">
          <cell r="A32" t="str">
            <v>1812-02</v>
          </cell>
        </row>
        <row r="33">
          <cell r="A33" t="str">
            <v>1812-03</v>
          </cell>
        </row>
        <row r="34">
          <cell r="A34" t="str">
            <v>1814-01</v>
          </cell>
        </row>
        <row r="35">
          <cell r="A35" t="str">
            <v>1814-01</v>
          </cell>
        </row>
        <row r="36">
          <cell r="A36" t="str">
            <v>1814-02</v>
          </cell>
        </row>
        <row r="37">
          <cell r="A37" t="str">
            <v>1814-03</v>
          </cell>
        </row>
        <row r="38">
          <cell r="A38" t="str">
            <v>1814-04</v>
          </cell>
        </row>
        <row r="39">
          <cell r="A39" t="str">
            <v>1814-05</v>
          </cell>
        </row>
        <row r="40">
          <cell r="A40" t="str">
            <v>1821-01</v>
          </cell>
        </row>
        <row r="41">
          <cell r="A41" t="str">
            <v>1823-01</v>
          </cell>
        </row>
        <row r="42">
          <cell r="A42" t="str">
            <v>1824-01</v>
          </cell>
        </row>
        <row r="43">
          <cell r="A43" t="str">
            <v>1830-01</v>
          </cell>
        </row>
        <row r="44">
          <cell r="A44" t="str">
            <v>2017-01</v>
          </cell>
        </row>
        <row r="45">
          <cell r="A45" t="str">
            <v>2017-02</v>
          </cell>
        </row>
        <row r="46">
          <cell r="A46" t="str">
            <v>2020-01</v>
          </cell>
        </row>
        <row r="47">
          <cell r="A47" t="str">
            <v>2036-01</v>
          </cell>
        </row>
        <row r="48">
          <cell r="A48" t="str">
            <v>2038-01</v>
          </cell>
        </row>
        <row r="49">
          <cell r="A49" t="str">
            <v>2038-03</v>
          </cell>
        </row>
        <row r="50">
          <cell r="A50" t="str">
            <v>2038-02</v>
          </cell>
        </row>
        <row r="51">
          <cell r="A51" t="str">
            <v>2038-11</v>
          </cell>
        </row>
        <row r="52">
          <cell r="A52" t="str">
            <v>2038-09</v>
          </cell>
        </row>
        <row r="53">
          <cell r="A53" t="str">
            <v>2038-10</v>
          </cell>
        </row>
        <row r="54">
          <cell r="A54" t="str">
            <v>2038-06</v>
          </cell>
        </row>
        <row r="55">
          <cell r="A55" t="str">
            <v>2041-01</v>
          </cell>
        </row>
        <row r="56">
          <cell r="A56" t="str">
            <v>2220-01</v>
          </cell>
        </row>
        <row r="57">
          <cell r="A57" t="str">
            <v>2255-01</v>
          </cell>
        </row>
        <row r="58">
          <cell r="A58" t="str">
            <v>2408-01</v>
          </cell>
        </row>
        <row r="59">
          <cell r="A59" t="str">
            <v>2411-01</v>
          </cell>
        </row>
        <row r="60">
          <cell r="A60" t="str">
            <v>2620-01</v>
          </cell>
        </row>
        <row r="61">
          <cell r="A61" t="str">
            <v>3008-01</v>
          </cell>
        </row>
        <row r="62">
          <cell r="A62" t="str">
            <v>3010-01</v>
          </cell>
        </row>
        <row r="63">
          <cell r="A63" t="str">
            <v>3023-01</v>
          </cell>
        </row>
        <row r="64">
          <cell r="A64" t="str">
            <v>3032-01</v>
          </cell>
        </row>
        <row r="65">
          <cell r="A65" t="str">
            <v>3032-02</v>
          </cell>
        </row>
        <row r="66">
          <cell r="A66" t="str">
            <v>3032-01</v>
          </cell>
        </row>
        <row r="67">
          <cell r="A67" t="str">
            <v>3042-01</v>
          </cell>
        </row>
        <row r="68">
          <cell r="A68" t="str">
            <v>3042-02</v>
          </cell>
        </row>
        <row r="69">
          <cell r="A69" t="str">
            <v>3056-01</v>
          </cell>
        </row>
        <row r="70">
          <cell r="A70" t="str">
            <v>3090-01</v>
          </cell>
        </row>
        <row r="71">
          <cell r="A71" t="str">
            <v>3100-01</v>
          </cell>
        </row>
        <row r="72">
          <cell r="A72" t="str">
            <v>3207-01</v>
          </cell>
        </row>
        <row r="73">
          <cell r="A73" t="str">
            <v>3218-01</v>
          </cell>
        </row>
        <row r="74">
          <cell r="A74" t="str">
            <v>3235-01</v>
          </cell>
        </row>
        <row r="75">
          <cell r="A75" t="str">
            <v>3236-01</v>
          </cell>
        </row>
        <row r="76">
          <cell r="A76" t="str">
            <v>3242-01</v>
          </cell>
        </row>
        <row r="77">
          <cell r="A77" t="str">
            <v>3404-01</v>
          </cell>
        </row>
        <row r="78">
          <cell r="A78" t="str">
            <v>3803-01</v>
          </cell>
        </row>
        <row r="79">
          <cell r="A79" t="str">
            <v>3810-01</v>
          </cell>
        </row>
        <row r="80">
          <cell r="A80" t="str">
            <v>3818-01</v>
          </cell>
        </row>
        <row r="81">
          <cell r="A81" t="str">
            <v>3835-01</v>
          </cell>
        </row>
        <row r="82">
          <cell r="A82" t="str">
            <v>3836-01</v>
          </cell>
        </row>
        <row r="83">
          <cell r="A83" t="str">
            <v>3855-01</v>
          </cell>
        </row>
        <row r="84">
          <cell r="A84" t="str">
            <v>3874-01</v>
          </cell>
        </row>
        <row r="85">
          <cell r="A85" t="str">
            <v>3902-01</v>
          </cell>
        </row>
        <row r="86">
          <cell r="A86" t="str">
            <v>4003-01</v>
          </cell>
        </row>
        <row r="87">
          <cell r="A87" t="str">
            <v>4021-01</v>
          </cell>
        </row>
        <row r="88">
          <cell r="A88" t="str">
            <v>4028-01</v>
          </cell>
        </row>
        <row r="89">
          <cell r="A89" t="str">
            <v>4028-02</v>
          </cell>
        </row>
        <row r="90">
          <cell r="A90" t="str">
            <v>4028-03</v>
          </cell>
        </row>
        <row r="91">
          <cell r="A91" t="str">
            <v>4028-04</v>
          </cell>
        </row>
        <row r="92">
          <cell r="A92" t="str">
            <v>4028-05</v>
          </cell>
        </row>
        <row r="93">
          <cell r="A93" t="str">
            <v>4100-01</v>
          </cell>
        </row>
        <row r="94">
          <cell r="A94" t="str">
            <v>4220-01</v>
          </cell>
        </row>
        <row r="95">
          <cell r="A95" t="str">
            <v>4222-01</v>
          </cell>
        </row>
        <row r="96">
          <cell r="A96" t="str">
            <v>4241-01</v>
          </cell>
        </row>
        <row r="97">
          <cell r="A97" t="str">
            <v>4266-01</v>
          </cell>
        </row>
        <row r="98">
          <cell r="A98" t="str">
            <v>4267-01</v>
          </cell>
        </row>
        <row r="99">
          <cell r="A99" t="str">
            <v>4270-01</v>
          </cell>
        </row>
        <row r="100">
          <cell r="A100" t="str">
            <v>4287-02</v>
          </cell>
        </row>
        <row r="101">
          <cell r="A101" t="str">
            <v>4337-01</v>
          </cell>
        </row>
        <row r="102">
          <cell r="A102" t="str">
            <v>5014-01</v>
          </cell>
        </row>
        <row r="103">
          <cell r="A103" t="str">
            <v>5020-01</v>
          </cell>
        </row>
        <row r="104">
          <cell r="A104" t="str">
            <v>5445-01</v>
          </cell>
        </row>
        <row r="105">
          <cell r="A105" t="str">
            <v>5607-01</v>
          </cell>
        </row>
        <row r="106">
          <cell r="A106" t="str">
            <v>6009-01</v>
          </cell>
        </row>
        <row r="107">
          <cell r="A107" t="str">
            <v>6010-01</v>
          </cell>
        </row>
        <row r="108">
          <cell r="A108" t="str">
            <v>6037-01</v>
          </cell>
        </row>
        <row r="109">
          <cell r="A109" t="str">
            <v>6215-01</v>
          </cell>
        </row>
        <row r="110">
          <cell r="A110" t="str">
            <v>6608-01</v>
          </cell>
        </row>
        <row r="111">
          <cell r="A111" t="str">
            <v>7002-01</v>
          </cell>
        </row>
        <row r="112">
          <cell r="A112" t="str">
            <v>7016-01</v>
          </cell>
        </row>
        <row r="113">
          <cell r="A113" t="str">
            <v>7042-01</v>
          </cell>
        </row>
        <row r="114">
          <cell r="A114" t="str">
            <v>7045-01</v>
          </cell>
        </row>
        <row r="115">
          <cell r="A115" t="str">
            <v>7195-01</v>
          </cell>
        </row>
        <row r="116">
          <cell r="A116" t="str">
            <v>8201-01</v>
          </cell>
        </row>
        <row r="117">
          <cell r="A117" t="str">
            <v>9035-01</v>
          </cell>
        </row>
        <row r="118">
          <cell r="A118" t="str">
            <v>9045-01</v>
          </cell>
        </row>
        <row r="119">
          <cell r="A119" t="str">
            <v>9242-01</v>
          </cell>
        </row>
        <row r="120">
          <cell r="A120" t="str">
            <v>9242-01</v>
          </cell>
        </row>
        <row r="121">
          <cell r="A121" t="str">
            <v>9242-02</v>
          </cell>
        </row>
        <row r="122">
          <cell r="A122" t="str">
            <v>9310-01</v>
          </cell>
        </row>
        <row r="123">
          <cell r="A123" t="str">
            <v>9320-01</v>
          </cell>
        </row>
        <row r="124">
          <cell r="A124" t="str">
            <v>9403-01</v>
          </cell>
        </row>
        <row r="125">
          <cell r="A125" t="str">
            <v>9407-01</v>
          </cell>
        </row>
        <row r="126">
          <cell r="A126" t="str">
            <v>9412-01</v>
          </cell>
        </row>
        <row r="127">
          <cell r="A127" t="str">
            <v>9451-01</v>
          </cell>
        </row>
        <row r="128">
          <cell r="A128" t="str">
            <v>9470-01</v>
          </cell>
        </row>
        <row r="129">
          <cell r="A129" t="str">
            <v>9500-01</v>
          </cell>
        </row>
        <row r="130">
          <cell r="A130" t="str">
            <v>1000P</v>
          </cell>
        </row>
        <row r="131">
          <cell r="A131" t="str">
            <v>1000R</v>
          </cell>
        </row>
        <row r="132">
          <cell r="A132" t="str">
            <v>6065-01</v>
          </cell>
        </row>
        <row r="133">
          <cell r="A133" t="str">
            <v>1021-1</v>
          </cell>
        </row>
        <row r="134">
          <cell r="A134" t="str">
            <v>1021-2</v>
          </cell>
        </row>
        <row r="135">
          <cell r="A135" t="str">
            <v>1021-5</v>
          </cell>
        </row>
        <row r="136">
          <cell r="A136" t="str">
            <v>MA7250</v>
          </cell>
        </row>
        <row r="137">
          <cell r="A137" t="str">
            <v>001</v>
          </cell>
          <cell r="B137" t="str">
            <v>AWNC</v>
          </cell>
        </row>
        <row r="138">
          <cell r="A138" t="str">
            <v>002</v>
          </cell>
          <cell r="B138" t="str">
            <v>AW</v>
          </cell>
        </row>
        <row r="139">
          <cell r="A139" t="str">
            <v>003</v>
          </cell>
          <cell r="B139" t="str">
            <v>BERWICK</v>
          </cell>
        </row>
        <row r="140">
          <cell r="A140" t="str">
            <v>004</v>
          </cell>
          <cell r="B140" t="str">
            <v>CR</v>
          </cell>
        </row>
        <row r="141">
          <cell r="A141" t="str">
            <v>005</v>
          </cell>
          <cell r="B141" t="str">
            <v>DYNAX</v>
          </cell>
        </row>
        <row r="142">
          <cell r="A142" t="str">
            <v>006</v>
          </cell>
          <cell r="B142" t="str">
            <v>IAF</v>
          </cell>
        </row>
        <row r="143">
          <cell r="A143" t="str">
            <v>007</v>
          </cell>
          <cell r="B143" t="str">
            <v>INTAT</v>
          </cell>
        </row>
        <row r="144">
          <cell r="A144" t="str">
            <v>008</v>
          </cell>
          <cell r="B144" t="str">
            <v>NSK-W</v>
          </cell>
        </row>
        <row r="145">
          <cell r="A145" t="str">
            <v>009</v>
          </cell>
          <cell r="B145" t="str">
            <v>QST</v>
          </cell>
        </row>
        <row r="146">
          <cell r="A146" t="str">
            <v>010</v>
          </cell>
          <cell r="B146" t="str">
            <v>TORRINGTON</v>
          </cell>
        </row>
        <row r="147">
          <cell r="A147" t="str">
            <v>PR1100</v>
          </cell>
          <cell r="B147" t="str">
            <v>DIE MENT.</v>
          </cell>
        </row>
        <row r="148">
          <cell r="A148" t="str">
            <v>PR1200</v>
          </cell>
          <cell r="B148" t="str">
            <v>2300T T/F</v>
          </cell>
        </row>
        <row r="149">
          <cell r="A149" t="str">
            <v>PR1300</v>
          </cell>
          <cell r="B149" t="str">
            <v>200T PASS</v>
          </cell>
        </row>
        <row r="150">
          <cell r="A150" t="str">
            <v>PR1400</v>
          </cell>
          <cell r="B150" t="str">
            <v>200T SINGLE</v>
          </cell>
        </row>
        <row r="151">
          <cell r="A151" t="str">
            <v>PR1500</v>
          </cell>
          <cell r="B151" t="str">
            <v>110T SINGLE</v>
          </cell>
        </row>
        <row r="152">
          <cell r="A152" t="str">
            <v>MR1100</v>
          </cell>
          <cell r="B152" t="str">
            <v>GROB</v>
          </cell>
        </row>
        <row r="153">
          <cell r="A153" t="str">
            <v>MA1100</v>
          </cell>
          <cell r="B153" t="str">
            <v>PUMP IMMPELLER</v>
          </cell>
        </row>
        <row r="154">
          <cell r="A154" t="str">
            <v>MA1200</v>
          </cell>
          <cell r="B154" t="str">
            <v>TURBINE</v>
          </cell>
        </row>
        <row r="155">
          <cell r="A155" t="str">
            <v>MA1300</v>
          </cell>
          <cell r="B155" t="str">
            <v>FR COVER</v>
          </cell>
        </row>
        <row r="156">
          <cell r="A156" t="str">
            <v>AS1000</v>
          </cell>
          <cell r="B156" t="str">
            <v>T/C ASSY</v>
          </cell>
        </row>
        <row r="157">
          <cell r="A157" t="str">
            <v>MA2100</v>
          </cell>
          <cell r="B157" t="str">
            <v>C-1 MACHINING</v>
          </cell>
        </row>
        <row r="158">
          <cell r="A158" t="str">
            <v>MA2200</v>
          </cell>
          <cell r="B158" t="str">
            <v>C-2 MACHINING</v>
          </cell>
        </row>
        <row r="159">
          <cell r="A159" t="str">
            <v>MA2300</v>
          </cell>
          <cell r="B159" t="str">
            <v>C-3 MACHINING</v>
          </cell>
        </row>
        <row r="160">
          <cell r="A160" t="str">
            <v>MA2400</v>
          </cell>
          <cell r="B160" t="str">
            <v>B-2 HUB</v>
          </cell>
        </row>
        <row r="161">
          <cell r="A161" t="str">
            <v>MA2500</v>
          </cell>
          <cell r="B161" t="str">
            <v>SLEEVE</v>
          </cell>
        </row>
        <row r="162">
          <cell r="A162" t="str">
            <v>AS2100</v>
          </cell>
          <cell r="B162" t="str">
            <v>C-1 ASSY</v>
          </cell>
        </row>
        <row r="163">
          <cell r="A163" t="str">
            <v>AS2200</v>
          </cell>
          <cell r="B163" t="str">
            <v>C-2 ASSY</v>
          </cell>
        </row>
        <row r="164">
          <cell r="A164" t="str">
            <v>AS2300</v>
          </cell>
          <cell r="B164" t="str">
            <v>C-3 ASSY</v>
          </cell>
        </row>
        <row r="165">
          <cell r="A165" t="str">
            <v>MA3100</v>
          </cell>
          <cell r="B165" t="str">
            <v>O/P COVER</v>
          </cell>
        </row>
        <row r="166">
          <cell r="A166" t="str">
            <v>MA3200</v>
          </cell>
          <cell r="B166" t="str">
            <v>O/P BODY</v>
          </cell>
        </row>
        <row r="167">
          <cell r="A167" t="str">
            <v>AS3000</v>
          </cell>
          <cell r="B167" t="str">
            <v>O/P ASSY</v>
          </cell>
        </row>
        <row r="168">
          <cell r="A168" t="str">
            <v>PR1000</v>
          </cell>
          <cell r="B168" t="str">
            <v>PRESS</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00"/>
    </sheetNames>
    <sheetDataSet>
      <sheetData sheetId="0" refreshError="1">
        <row r="4">
          <cell r="D4">
            <v>44499</v>
          </cell>
          <cell r="E4">
            <v>53902</v>
          </cell>
          <cell r="F4">
            <v>61253</v>
          </cell>
          <cell r="G4">
            <v>46253</v>
          </cell>
          <cell r="H4">
            <v>43450</v>
          </cell>
          <cell r="I4">
            <v>53690</v>
          </cell>
          <cell r="J4">
            <v>49895</v>
          </cell>
          <cell r="K4">
            <v>32578</v>
          </cell>
          <cell r="L4">
            <v>46460</v>
          </cell>
          <cell r="M4">
            <v>45250</v>
          </cell>
          <cell r="N4">
            <v>45760</v>
          </cell>
          <cell r="O4">
            <v>39420</v>
          </cell>
          <cell r="P4">
            <v>562410</v>
          </cell>
          <cell r="Q4" t="str">
            <v>**</v>
          </cell>
          <cell r="R4">
            <v>0</v>
          </cell>
          <cell r="S4" t="str">
            <v>０３系</v>
          </cell>
          <cell r="T4">
            <v>36380</v>
          </cell>
          <cell r="U4">
            <v>39730</v>
          </cell>
          <cell r="V4">
            <v>42370</v>
          </cell>
          <cell r="W4">
            <v>34570</v>
          </cell>
          <cell r="X4">
            <v>31700</v>
          </cell>
          <cell r="Y4">
            <v>38500</v>
          </cell>
          <cell r="Z4">
            <v>37150</v>
          </cell>
          <cell r="AA4">
            <v>28830</v>
          </cell>
          <cell r="AB4">
            <v>38700</v>
          </cell>
          <cell r="AC4">
            <v>40210</v>
          </cell>
          <cell r="AD4">
            <v>40000</v>
          </cell>
          <cell r="AE4">
            <v>35220</v>
          </cell>
          <cell r="AF4">
            <v>443360</v>
          </cell>
        </row>
        <row r="5">
          <cell r="D5">
            <v>58982</v>
          </cell>
          <cell r="E5">
            <v>67081</v>
          </cell>
          <cell r="F5">
            <v>81995</v>
          </cell>
          <cell r="G5">
            <v>67421</v>
          </cell>
          <cell r="H5">
            <v>61327</v>
          </cell>
          <cell r="I5">
            <v>68869</v>
          </cell>
          <cell r="J5">
            <v>73430</v>
          </cell>
          <cell r="K5">
            <v>63354</v>
          </cell>
          <cell r="L5">
            <v>72500</v>
          </cell>
          <cell r="M5">
            <v>73610</v>
          </cell>
          <cell r="N5">
            <v>77090</v>
          </cell>
          <cell r="O5">
            <v>64440</v>
          </cell>
          <cell r="P5">
            <v>830099</v>
          </cell>
          <cell r="Q5" t="str">
            <v>**</v>
          </cell>
          <cell r="R5">
            <v>0</v>
          </cell>
          <cell r="S5" t="str">
            <v>３０系</v>
          </cell>
          <cell r="T5">
            <v>55610</v>
          </cell>
          <cell r="U5">
            <v>65050</v>
          </cell>
          <cell r="V5">
            <v>70220</v>
          </cell>
          <cell r="W5">
            <v>60050</v>
          </cell>
          <cell r="X5">
            <v>55630</v>
          </cell>
          <cell r="Y5">
            <v>64350</v>
          </cell>
          <cell r="Z5">
            <v>63270</v>
          </cell>
          <cell r="AA5">
            <v>50220</v>
          </cell>
          <cell r="AB5">
            <v>67860</v>
          </cell>
          <cell r="AC5">
            <v>71580</v>
          </cell>
          <cell r="AD5">
            <v>67560</v>
          </cell>
          <cell r="AE5">
            <v>58600</v>
          </cell>
          <cell r="AF5">
            <v>750000</v>
          </cell>
        </row>
        <row r="6">
          <cell r="D6">
            <v>22121</v>
          </cell>
          <cell r="E6">
            <v>30051</v>
          </cell>
          <cell r="F6">
            <v>36411</v>
          </cell>
          <cell r="G6">
            <v>26257</v>
          </cell>
          <cell r="H6">
            <v>28618</v>
          </cell>
          <cell r="I6">
            <v>30578</v>
          </cell>
          <cell r="J6">
            <v>27265</v>
          </cell>
          <cell r="K6">
            <v>18360</v>
          </cell>
          <cell r="L6">
            <v>25820</v>
          </cell>
          <cell r="M6">
            <v>25550</v>
          </cell>
          <cell r="N6">
            <v>26340</v>
          </cell>
          <cell r="O6">
            <v>21620</v>
          </cell>
          <cell r="P6">
            <v>318991</v>
          </cell>
          <cell r="Q6" t="str">
            <v>**</v>
          </cell>
          <cell r="R6">
            <v>0</v>
          </cell>
          <cell r="S6" t="str">
            <v>Ｚ系</v>
          </cell>
          <cell r="T6">
            <v>23570</v>
          </cell>
          <cell r="U6">
            <v>28110</v>
          </cell>
          <cell r="V6">
            <v>30940</v>
          </cell>
          <cell r="W6">
            <v>25320</v>
          </cell>
          <cell r="X6">
            <v>16150</v>
          </cell>
          <cell r="Y6">
            <v>21500</v>
          </cell>
          <cell r="Z6">
            <v>20870</v>
          </cell>
          <cell r="AA6">
            <v>13910</v>
          </cell>
          <cell r="AB6">
            <v>16280</v>
          </cell>
          <cell r="AC6">
            <v>18420</v>
          </cell>
          <cell r="AD6">
            <v>18420</v>
          </cell>
          <cell r="AE6">
            <v>14120</v>
          </cell>
          <cell r="AF6">
            <v>247610</v>
          </cell>
        </row>
        <row r="7">
          <cell r="D7">
            <v>34568</v>
          </cell>
          <cell r="E7">
            <v>41069</v>
          </cell>
          <cell r="F7">
            <v>48644</v>
          </cell>
          <cell r="G7">
            <v>36521</v>
          </cell>
          <cell r="H7">
            <v>35980</v>
          </cell>
          <cell r="I7">
            <v>41341</v>
          </cell>
          <cell r="J7">
            <v>38530</v>
          </cell>
          <cell r="K7">
            <v>25961</v>
          </cell>
          <cell r="L7">
            <v>37950</v>
          </cell>
          <cell r="M7">
            <v>39000</v>
          </cell>
          <cell r="N7">
            <v>40470</v>
          </cell>
          <cell r="O7">
            <v>33840</v>
          </cell>
          <cell r="P7">
            <v>453874</v>
          </cell>
          <cell r="Q7" t="str">
            <v>**</v>
          </cell>
          <cell r="R7">
            <v>0</v>
          </cell>
          <cell r="S7" t="str">
            <v>Ｚ－Ⅱ系</v>
          </cell>
          <cell r="T7">
            <v>39840</v>
          </cell>
          <cell r="U7">
            <v>46780</v>
          </cell>
          <cell r="V7">
            <v>51070</v>
          </cell>
          <cell r="W7">
            <v>42540</v>
          </cell>
          <cell r="X7">
            <v>35170</v>
          </cell>
          <cell r="Y7">
            <v>43880</v>
          </cell>
          <cell r="Z7">
            <v>42890</v>
          </cell>
          <cell r="AA7">
            <v>30000</v>
          </cell>
          <cell r="AB7">
            <v>40420</v>
          </cell>
          <cell r="AC7">
            <v>43700</v>
          </cell>
          <cell r="AD7">
            <v>43700</v>
          </cell>
          <cell r="AE7">
            <v>37180</v>
          </cell>
          <cell r="AF7">
            <v>497170</v>
          </cell>
        </row>
        <row r="8">
          <cell r="D8">
            <v>0</v>
          </cell>
          <cell r="E8">
            <v>0</v>
          </cell>
          <cell r="F8">
            <v>0</v>
          </cell>
          <cell r="G8">
            <v>0</v>
          </cell>
          <cell r="H8">
            <v>0</v>
          </cell>
          <cell r="I8">
            <v>0</v>
          </cell>
          <cell r="J8">
            <v>0</v>
          </cell>
          <cell r="K8">
            <v>0</v>
          </cell>
          <cell r="L8">
            <v>0</v>
          </cell>
          <cell r="M8">
            <v>0</v>
          </cell>
          <cell r="N8">
            <v>0</v>
          </cell>
          <cell r="O8">
            <v>0</v>
          </cell>
          <cell r="P8">
            <v>0</v>
          </cell>
          <cell r="Q8" t="str">
            <v>**</v>
          </cell>
          <cell r="R8">
            <v>0</v>
          </cell>
          <cell r="S8" t="str">
            <v>２２１K系</v>
          </cell>
          <cell r="T8">
            <v>7400</v>
          </cell>
          <cell r="U8">
            <v>7400</v>
          </cell>
          <cell r="V8">
            <v>7400</v>
          </cell>
          <cell r="W8">
            <v>7400</v>
          </cell>
          <cell r="X8">
            <v>11060</v>
          </cell>
          <cell r="Y8">
            <v>11820</v>
          </cell>
          <cell r="Z8">
            <v>11470</v>
          </cell>
          <cell r="AA8">
            <v>12000</v>
          </cell>
          <cell r="AB8">
            <v>11890</v>
          </cell>
          <cell r="AC8">
            <v>12430</v>
          </cell>
          <cell r="AD8">
            <v>12430</v>
          </cell>
          <cell r="AE8">
            <v>18340</v>
          </cell>
          <cell r="AF8">
            <v>131040</v>
          </cell>
        </row>
        <row r="9">
          <cell r="D9">
            <v>8011</v>
          </cell>
          <cell r="E9">
            <v>12070</v>
          </cell>
          <cell r="F9">
            <v>20966</v>
          </cell>
          <cell r="G9">
            <v>10656</v>
          </cell>
          <cell r="H9">
            <v>11810</v>
          </cell>
          <cell r="I9">
            <v>15260</v>
          </cell>
          <cell r="J9">
            <v>16000</v>
          </cell>
          <cell r="K9">
            <v>12450</v>
          </cell>
          <cell r="L9">
            <v>21610</v>
          </cell>
          <cell r="M9">
            <v>20740</v>
          </cell>
          <cell r="N9">
            <v>21360</v>
          </cell>
          <cell r="O9">
            <v>16800</v>
          </cell>
          <cell r="P9">
            <v>187733</v>
          </cell>
          <cell r="Q9" t="str">
            <v>**</v>
          </cell>
          <cell r="R9">
            <v>0</v>
          </cell>
          <cell r="S9" t="str">
            <v>Ｓｓ</v>
          </cell>
          <cell r="T9">
            <v>16360</v>
          </cell>
          <cell r="U9">
            <v>20780</v>
          </cell>
          <cell r="V9">
            <v>22230</v>
          </cell>
          <cell r="W9">
            <v>18870</v>
          </cell>
          <cell r="X9">
            <v>15850</v>
          </cell>
          <cell r="Y9">
            <v>18550</v>
          </cell>
          <cell r="Z9">
            <v>18270</v>
          </cell>
          <cell r="AA9">
            <v>17250</v>
          </cell>
          <cell r="AB9">
            <v>21860</v>
          </cell>
          <cell r="AC9">
            <v>22960</v>
          </cell>
          <cell r="AD9">
            <v>22950</v>
          </cell>
          <cell r="AE9">
            <v>20570</v>
          </cell>
          <cell r="AF9">
            <v>236500</v>
          </cell>
        </row>
        <row r="10">
          <cell r="D10">
            <v>25108</v>
          </cell>
          <cell r="E10">
            <v>26718</v>
          </cell>
          <cell r="F10">
            <v>29471</v>
          </cell>
          <cell r="G10">
            <v>25239</v>
          </cell>
          <cell r="H10">
            <v>24730</v>
          </cell>
          <cell r="I10">
            <v>26870</v>
          </cell>
          <cell r="J10">
            <v>28560</v>
          </cell>
          <cell r="K10">
            <v>29770</v>
          </cell>
          <cell r="L10">
            <v>32420</v>
          </cell>
          <cell r="M10">
            <v>33210</v>
          </cell>
          <cell r="N10">
            <v>32500</v>
          </cell>
          <cell r="O10">
            <v>35060</v>
          </cell>
          <cell r="P10">
            <v>349656</v>
          </cell>
          <cell r="Q10" t="str">
            <v>**</v>
          </cell>
          <cell r="R10">
            <v>0</v>
          </cell>
          <cell r="S10" t="str">
            <v>ＹＬ系</v>
          </cell>
          <cell r="T10">
            <v>34000</v>
          </cell>
          <cell r="U10">
            <v>36230</v>
          </cell>
          <cell r="V10">
            <v>34420</v>
          </cell>
          <cell r="W10">
            <v>32470</v>
          </cell>
          <cell r="X10">
            <v>33890</v>
          </cell>
          <cell r="Y10">
            <v>21550</v>
          </cell>
          <cell r="Z10">
            <v>28630</v>
          </cell>
          <cell r="AA10">
            <v>32500</v>
          </cell>
          <cell r="AB10">
            <v>27770</v>
          </cell>
          <cell r="AC10">
            <v>33630</v>
          </cell>
          <cell r="AD10">
            <v>31450</v>
          </cell>
          <cell r="AE10">
            <v>39810</v>
          </cell>
          <cell r="AF10">
            <v>386350</v>
          </cell>
        </row>
        <row r="11">
          <cell r="D11">
            <v>8050</v>
          </cell>
          <cell r="E11">
            <v>9929</v>
          </cell>
          <cell r="F11">
            <v>12414</v>
          </cell>
          <cell r="G11">
            <v>11692</v>
          </cell>
          <cell r="H11">
            <v>11230</v>
          </cell>
          <cell r="I11">
            <v>13005</v>
          </cell>
          <cell r="J11">
            <v>9180</v>
          </cell>
          <cell r="K11">
            <v>9555</v>
          </cell>
          <cell r="L11">
            <v>13680</v>
          </cell>
          <cell r="M11">
            <v>11540</v>
          </cell>
          <cell r="N11">
            <v>9940</v>
          </cell>
          <cell r="O11">
            <v>11640</v>
          </cell>
          <cell r="P11">
            <v>131855</v>
          </cell>
          <cell r="Q11" t="str">
            <v>**</v>
          </cell>
          <cell r="R11">
            <v>0</v>
          </cell>
          <cell r="S11" t="str">
            <v>ＹＳ系</v>
          </cell>
          <cell r="T11">
            <v>11390</v>
          </cell>
          <cell r="U11">
            <v>11440</v>
          </cell>
          <cell r="V11">
            <v>13890</v>
          </cell>
          <cell r="W11">
            <v>10940</v>
          </cell>
          <cell r="X11">
            <v>13040</v>
          </cell>
          <cell r="Y11">
            <v>9170</v>
          </cell>
          <cell r="Z11">
            <v>10550</v>
          </cell>
          <cell r="AA11">
            <v>12260</v>
          </cell>
          <cell r="AB11">
            <v>11780</v>
          </cell>
          <cell r="AC11">
            <v>11390</v>
          </cell>
          <cell r="AD11">
            <v>11310</v>
          </cell>
          <cell r="AE11">
            <v>12940</v>
          </cell>
          <cell r="AF11">
            <v>140100</v>
          </cell>
        </row>
        <row r="12">
          <cell r="D12">
            <v>201339</v>
          </cell>
          <cell r="E12">
            <v>240820</v>
          </cell>
          <cell r="F12">
            <v>291154</v>
          </cell>
          <cell r="G12">
            <v>224039</v>
          </cell>
          <cell r="H12">
            <v>217145</v>
          </cell>
          <cell r="I12">
            <v>249613</v>
          </cell>
          <cell r="J12">
            <v>242860</v>
          </cell>
          <cell r="K12">
            <v>192028</v>
          </cell>
          <cell r="L12">
            <v>250440</v>
          </cell>
          <cell r="M12">
            <v>248900</v>
          </cell>
          <cell r="N12">
            <v>253460</v>
          </cell>
          <cell r="O12">
            <v>222820</v>
          </cell>
          <cell r="P12">
            <v>2834618</v>
          </cell>
          <cell r="Q12" t="str">
            <v>***</v>
          </cell>
          <cell r="R12">
            <v>0</v>
          </cell>
          <cell r="S12" t="str">
            <v>機種別合計</v>
          </cell>
          <cell r="T12">
            <v>224550</v>
          </cell>
          <cell r="U12">
            <v>255520</v>
          </cell>
          <cell r="V12">
            <v>272540</v>
          </cell>
          <cell r="W12">
            <v>232160</v>
          </cell>
          <cell r="X12">
            <v>212490</v>
          </cell>
          <cell r="Y12">
            <v>229320</v>
          </cell>
          <cell r="Z12">
            <v>233100</v>
          </cell>
          <cell r="AA12">
            <v>196970</v>
          </cell>
          <cell r="AB12">
            <v>236560</v>
          </cell>
          <cell r="AC12">
            <v>254320</v>
          </cell>
          <cell r="AD12">
            <v>247820</v>
          </cell>
          <cell r="AE12">
            <v>236780</v>
          </cell>
          <cell r="AF12">
            <v>2832130</v>
          </cell>
        </row>
        <row r="13">
          <cell r="D13">
            <v>8585</v>
          </cell>
          <cell r="E13">
            <v>8539</v>
          </cell>
          <cell r="F13">
            <v>10289</v>
          </cell>
          <cell r="G13">
            <v>7404</v>
          </cell>
          <cell r="H13">
            <v>6860</v>
          </cell>
          <cell r="I13">
            <v>6740</v>
          </cell>
          <cell r="J13">
            <v>6900</v>
          </cell>
          <cell r="K13">
            <v>7450</v>
          </cell>
          <cell r="L13">
            <v>8420</v>
          </cell>
          <cell r="M13">
            <v>14900</v>
          </cell>
          <cell r="N13">
            <v>16530</v>
          </cell>
          <cell r="O13">
            <v>13540</v>
          </cell>
          <cell r="P13">
            <v>116157</v>
          </cell>
          <cell r="R13">
            <v>0</v>
          </cell>
          <cell r="S13" t="str">
            <v>(30系5速内数)</v>
          </cell>
          <cell r="T13">
            <v>12530</v>
          </cell>
          <cell r="U13">
            <v>14730</v>
          </cell>
          <cell r="V13">
            <v>16100</v>
          </cell>
          <cell r="W13">
            <v>13390</v>
          </cell>
          <cell r="X13">
            <v>12710</v>
          </cell>
          <cell r="Y13">
            <v>15640</v>
          </cell>
          <cell r="Z13">
            <v>15290</v>
          </cell>
          <cell r="AA13">
            <v>11740</v>
          </cell>
          <cell r="AB13">
            <v>15280</v>
          </cell>
          <cell r="AC13">
            <v>16390</v>
          </cell>
          <cell r="AD13">
            <v>16370</v>
          </cell>
          <cell r="AE13">
            <v>14170</v>
          </cell>
          <cell r="AF13">
            <v>174340</v>
          </cell>
        </row>
        <row r="14">
          <cell r="D14">
            <v>648</v>
          </cell>
          <cell r="E14">
            <v>344</v>
          </cell>
          <cell r="F14">
            <v>2120</v>
          </cell>
          <cell r="G14">
            <v>5528</v>
          </cell>
          <cell r="H14">
            <v>4800</v>
          </cell>
          <cell r="I14">
            <v>6010</v>
          </cell>
          <cell r="J14">
            <v>5490</v>
          </cell>
          <cell r="K14">
            <v>5760</v>
          </cell>
          <cell r="L14">
            <v>6100</v>
          </cell>
          <cell r="M14">
            <v>5500</v>
          </cell>
          <cell r="N14">
            <v>9360</v>
          </cell>
          <cell r="O14">
            <v>8320</v>
          </cell>
          <cell r="P14">
            <v>59980</v>
          </cell>
          <cell r="R14">
            <v>0</v>
          </cell>
          <cell r="S14" t="str">
            <v>(YL系5速内数)</v>
          </cell>
          <cell r="T14">
            <v>10620</v>
          </cell>
          <cell r="U14">
            <v>11360</v>
          </cell>
          <cell r="V14">
            <v>13110</v>
          </cell>
          <cell r="W14">
            <v>16650</v>
          </cell>
          <cell r="X14">
            <v>16040</v>
          </cell>
          <cell r="Y14">
            <v>8750</v>
          </cell>
          <cell r="Z14">
            <v>14510</v>
          </cell>
          <cell r="AA14">
            <v>15000</v>
          </cell>
          <cell r="AB14">
            <v>12550</v>
          </cell>
          <cell r="AC14">
            <v>19440</v>
          </cell>
          <cell r="AD14">
            <v>17860</v>
          </cell>
          <cell r="AE14">
            <v>24510</v>
          </cell>
          <cell r="AF14">
            <v>180400</v>
          </cell>
        </row>
        <row r="15">
          <cell r="R15">
            <v>0</v>
          </cell>
          <cell r="S15">
            <v>0</v>
          </cell>
        </row>
        <row r="16">
          <cell r="R16">
            <v>0</v>
          </cell>
          <cell r="S16">
            <v>0</v>
          </cell>
        </row>
        <row r="17">
          <cell r="D17">
            <v>130472</v>
          </cell>
          <cell r="E17">
            <v>163681</v>
          </cell>
          <cell r="F17">
            <v>202803</v>
          </cell>
          <cell r="G17">
            <v>147964</v>
          </cell>
          <cell r="H17">
            <v>149155</v>
          </cell>
          <cell r="I17">
            <v>169608</v>
          </cell>
          <cell r="J17">
            <v>165150</v>
          </cell>
          <cell r="K17">
            <v>121598</v>
          </cell>
          <cell r="L17">
            <v>167680</v>
          </cell>
          <cell r="M17">
            <v>169440</v>
          </cell>
          <cell r="N17">
            <v>176330</v>
          </cell>
          <cell r="O17">
            <v>144650</v>
          </cell>
          <cell r="P17">
            <v>1908531</v>
          </cell>
          <cell r="Q17" t="str">
            <v>**</v>
          </cell>
          <cell r="R17" t="str">
            <v>トヨタ</v>
          </cell>
          <cell r="S17">
            <v>0</v>
          </cell>
          <cell r="T17">
            <v>150090</v>
          </cell>
          <cell r="U17">
            <v>178690</v>
          </cell>
          <cell r="V17">
            <v>195140</v>
          </cell>
          <cell r="W17">
            <v>161960</v>
          </cell>
          <cell r="X17">
            <v>139160</v>
          </cell>
          <cell r="Y17">
            <v>172920</v>
          </cell>
          <cell r="Z17">
            <v>168910</v>
          </cell>
          <cell r="AA17">
            <v>128810</v>
          </cell>
          <cell r="AB17">
            <v>170440</v>
          </cell>
          <cell r="AC17">
            <v>183290</v>
          </cell>
          <cell r="AD17">
            <v>183260</v>
          </cell>
          <cell r="AE17">
            <v>163930</v>
          </cell>
          <cell r="AF17">
            <v>1996600</v>
          </cell>
        </row>
        <row r="18">
          <cell r="D18">
            <v>8152</v>
          </cell>
          <cell r="E18">
            <v>9583</v>
          </cell>
          <cell r="F18">
            <v>12058</v>
          </cell>
          <cell r="G18">
            <v>7705</v>
          </cell>
          <cell r="H18">
            <v>7950</v>
          </cell>
          <cell r="I18">
            <v>10180</v>
          </cell>
          <cell r="J18">
            <v>9240</v>
          </cell>
          <cell r="K18">
            <v>6700</v>
          </cell>
          <cell r="L18">
            <v>8100</v>
          </cell>
          <cell r="M18">
            <v>7400</v>
          </cell>
          <cell r="N18">
            <v>6730</v>
          </cell>
          <cell r="O18">
            <v>5730</v>
          </cell>
          <cell r="P18">
            <v>99528</v>
          </cell>
          <cell r="Q18" t="str">
            <v>**</v>
          </cell>
          <cell r="R18" t="str">
            <v>三菱</v>
          </cell>
          <cell r="S18">
            <v>0</v>
          </cell>
          <cell r="T18">
            <v>4950</v>
          </cell>
          <cell r="U18">
            <v>5250</v>
          </cell>
          <cell r="V18">
            <v>5850</v>
          </cell>
          <cell r="W18">
            <v>4550</v>
          </cell>
          <cell r="X18">
            <v>4450</v>
          </cell>
          <cell r="Y18">
            <v>5050</v>
          </cell>
          <cell r="Z18">
            <v>5050</v>
          </cell>
          <cell r="AA18">
            <v>4250</v>
          </cell>
          <cell r="AB18">
            <v>5250</v>
          </cell>
          <cell r="AC18">
            <v>5050</v>
          </cell>
          <cell r="AD18">
            <v>4950</v>
          </cell>
          <cell r="AE18">
            <v>4650</v>
          </cell>
          <cell r="AF18">
            <v>59300</v>
          </cell>
        </row>
        <row r="19">
          <cell r="D19">
            <v>500</v>
          </cell>
          <cell r="E19">
            <v>726</v>
          </cell>
          <cell r="F19">
            <v>1029</v>
          </cell>
          <cell r="G19">
            <v>216</v>
          </cell>
          <cell r="H19">
            <v>290</v>
          </cell>
          <cell r="I19">
            <v>440</v>
          </cell>
          <cell r="J19">
            <v>530</v>
          </cell>
          <cell r="K19">
            <v>290</v>
          </cell>
          <cell r="L19">
            <v>1310</v>
          </cell>
          <cell r="M19">
            <v>760</v>
          </cell>
          <cell r="N19">
            <v>700</v>
          </cell>
          <cell r="O19">
            <v>590</v>
          </cell>
          <cell r="P19">
            <v>7381</v>
          </cell>
          <cell r="Q19" t="str">
            <v>**</v>
          </cell>
          <cell r="R19" t="str">
            <v>いすゞ</v>
          </cell>
          <cell r="S19">
            <v>0</v>
          </cell>
          <cell r="T19">
            <v>520</v>
          </cell>
          <cell r="U19">
            <v>520</v>
          </cell>
          <cell r="V19">
            <v>520</v>
          </cell>
          <cell r="W19">
            <v>520</v>
          </cell>
          <cell r="X19">
            <v>520</v>
          </cell>
          <cell r="Y19">
            <v>530</v>
          </cell>
          <cell r="Z19">
            <v>590</v>
          </cell>
          <cell r="AA19">
            <v>890</v>
          </cell>
          <cell r="AB19">
            <v>890</v>
          </cell>
          <cell r="AC19">
            <v>890</v>
          </cell>
          <cell r="AD19">
            <v>890</v>
          </cell>
          <cell r="AE19">
            <v>890</v>
          </cell>
          <cell r="AF19">
            <v>8170</v>
          </cell>
        </row>
        <row r="20">
          <cell r="D20">
            <v>8411</v>
          </cell>
          <cell r="E20">
            <v>10351</v>
          </cell>
          <cell r="F20">
            <v>11113</v>
          </cell>
          <cell r="G20">
            <v>11495</v>
          </cell>
          <cell r="H20">
            <v>8260</v>
          </cell>
          <cell r="I20">
            <v>14065</v>
          </cell>
          <cell r="J20">
            <v>12890</v>
          </cell>
          <cell r="K20">
            <v>8565</v>
          </cell>
          <cell r="L20">
            <v>11140</v>
          </cell>
          <cell r="M20">
            <v>10570</v>
          </cell>
          <cell r="N20">
            <v>10380</v>
          </cell>
          <cell r="O20">
            <v>9120</v>
          </cell>
          <cell r="P20">
            <v>126360</v>
          </cell>
          <cell r="Q20" t="str">
            <v>**</v>
          </cell>
          <cell r="R20" t="str">
            <v>スズキ</v>
          </cell>
          <cell r="S20">
            <v>0</v>
          </cell>
          <cell r="T20">
            <v>10490</v>
          </cell>
          <cell r="U20">
            <v>9310</v>
          </cell>
          <cell r="V20">
            <v>9110</v>
          </cell>
          <cell r="W20">
            <v>6270</v>
          </cell>
          <cell r="X20">
            <v>6350</v>
          </cell>
          <cell r="Y20">
            <v>7120</v>
          </cell>
          <cell r="Z20">
            <v>6620</v>
          </cell>
          <cell r="AA20">
            <v>4480</v>
          </cell>
          <cell r="AB20">
            <v>7780</v>
          </cell>
          <cell r="AC20">
            <v>7270</v>
          </cell>
          <cell r="AD20">
            <v>6860</v>
          </cell>
          <cell r="AE20">
            <v>6340</v>
          </cell>
          <cell r="AF20">
            <v>88000</v>
          </cell>
        </row>
        <row r="21">
          <cell r="D21">
            <v>603</v>
          </cell>
          <cell r="E21">
            <v>782</v>
          </cell>
          <cell r="F21">
            <v>941</v>
          </cell>
          <cell r="G21">
            <v>778</v>
          </cell>
          <cell r="H21">
            <v>750</v>
          </cell>
          <cell r="I21">
            <v>715</v>
          </cell>
          <cell r="J21">
            <v>540</v>
          </cell>
          <cell r="K21">
            <v>495</v>
          </cell>
          <cell r="L21">
            <v>920</v>
          </cell>
          <cell r="M21">
            <v>780</v>
          </cell>
          <cell r="N21">
            <v>830</v>
          </cell>
          <cell r="O21">
            <v>670</v>
          </cell>
          <cell r="P21">
            <v>8804</v>
          </cell>
          <cell r="Q21" t="str">
            <v>**</v>
          </cell>
          <cell r="R21" t="str">
            <v>ダイハツ</v>
          </cell>
          <cell r="S21">
            <v>0</v>
          </cell>
          <cell r="T21">
            <v>700</v>
          </cell>
          <cell r="U21">
            <v>810</v>
          </cell>
          <cell r="V21">
            <v>900</v>
          </cell>
          <cell r="W21">
            <v>670</v>
          </cell>
          <cell r="X21">
            <v>670</v>
          </cell>
          <cell r="Y21">
            <v>810</v>
          </cell>
          <cell r="Z21">
            <v>810</v>
          </cell>
          <cell r="AA21">
            <v>600</v>
          </cell>
          <cell r="AB21">
            <v>670</v>
          </cell>
          <cell r="AC21">
            <v>620</v>
          </cell>
          <cell r="AD21">
            <v>650</v>
          </cell>
          <cell r="AE21">
            <v>510</v>
          </cell>
          <cell r="AF21">
            <v>8420</v>
          </cell>
        </row>
        <row r="22">
          <cell r="D22">
            <v>825</v>
          </cell>
          <cell r="E22">
            <v>865</v>
          </cell>
          <cell r="F22">
            <v>830</v>
          </cell>
          <cell r="G22">
            <v>391</v>
          </cell>
          <cell r="H22">
            <v>250</v>
          </cell>
          <cell r="I22">
            <v>260</v>
          </cell>
          <cell r="J22">
            <v>280</v>
          </cell>
          <cell r="K22">
            <v>230</v>
          </cell>
          <cell r="L22">
            <v>200</v>
          </cell>
          <cell r="M22">
            <v>200</v>
          </cell>
          <cell r="N22">
            <v>400</v>
          </cell>
          <cell r="O22">
            <v>400</v>
          </cell>
          <cell r="P22">
            <v>5131</v>
          </cell>
          <cell r="Q22" t="str">
            <v>**</v>
          </cell>
          <cell r="R22" t="str">
            <v>マツダ</v>
          </cell>
          <cell r="S22">
            <v>0</v>
          </cell>
          <cell r="T22">
            <v>400</v>
          </cell>
          <cell r="U22">
            <v>400</v>
          </cell>
          <cell r="V22">
            <v>400</v>
          </cell>
          <cell r="W22">
            <v>400</v>
          </cell>
          <cell r="X22">
            <v>400</v>
          </cell>
          <cell r="Y22">
            <v>400</v>
          </cell>
          <cell r="Z22">
            <v>200</v>
          </cell>
          <cell r="AA22">
            <v>200</v>
          </cell>
          <cell r="AB22">
            <v>200</v>
          </cell>
          <cell r="AC22">
            <v>200</v>
          </cell>
          <cell r="AD22">
            <v>400</v>
          </cell>
          <cell r="AE22">
            <v>400</v>
          </cell>
          <cell r="AF22">
            <v>4000</v>
          </cell>
        </row>
        <row r="23">
          <cell r="D23">
            <v>1161</v>
          </cell>
          <cell r="E23">
            <v>225</v>
          </cell>
          <cell r="F23">
            <v>1188</v>
          </cell>
          <cell r="G23">
            <v>2049</v>
          </cell>
          <cell r="H23">
            <v>2050</v>
          </cell>
          <cell r="I23">
            <v>2770</v>
          </cell>
          <cell r="J23">
            <v>3110</v>
          </cell>
          <cell r="K23">
            <v>3200</v>
          </cell>
          <cell r="L23">
            <v>2340</v>
          </cell>
          <cell r="M23">
            <v>2060</v>
          </cell>
          <cell r="N23">
            <v>1780</v>
          </cell>
          <cell r="O23">
            <v>1500</v>
          </cell>
          <cell r="P23">
            <v>23433</v>
          </cell>
          <cell r="Q23" t="str">
            <v>**</v>
          </cell>
          <cell r="R23" t="str">
            <v>現代</v>
          </cell>
          <cell r="S23">
            <v>0</v>
          </cell>
          <cell r="T23">
            <v>1150</v>
          </cell>
          <cell r="U23">
            <v>1250</v>
          </cell>
          <cell r="V23">
            <v>1250</v>
          </cell>
          <cell r="W23">
            <v>1250</v>
          </cell>
          <cell r="X23">
            <v>1250</v>
          </cell>
          <cell r="Y23">
            <v>1250</v>
          </cell>
          <cell r="Z23">
            <v>1250</v>
          </cell>
          <cell r="AA23">
            <v>1250</v>
          </cell>
          <cell r="AB23">
            <v>1250</v>
          </cell>
          <cell r="AC23">
            <v>1250</v>
          </cell>
          <cell r="AD23">
            <v>1250</v>
          </cell>
          <cell r="AE23">
            <v>1250</v>
          </cell>
          <cell r="AF23">
            <v>14900</v>
          </cell>
        </row>
        <row r="24">
          <cell r="D24">
            <v>0</v>
          </cell>
          <cell r="E24">
            <v>552</v>
          </cell>
          <cell r="F24">
            <v>387</v>
          </cell>
          <cell r="G24">
            <v>832</v>
          </cell>
          <cell r="H24">
            <v>800</v>
          </cell>
          <cell r="I24">
            <v>1520</v>
          </cell>
          <cell r="J24">
            <v>2470</v>
          </cell>
          <cell r="K24">
            <v>2660</v>
          </cell>
          <cell r="L24">
            <v>1070</v>
          </cell>
          <cell r="M24">
            <v>1070</v>
          </cell>
          <cell r="N24">
            <v>900</v>
          </cell>
          <cell r="O24">
            <v>800</v>
          </cell>
          <cell r="P24">
            <v>13061</v>
          </cell>
          <cell r="Q24" t="str">
            <v>**</v>
          </cell>
          <cell r="R24" t="str">
            <v>大宇</v>
          </cell>
          <cell r="S24">
            <v>0</v>
          </cell>
          <cell r="T24">
            <v>1100</v>
          </cell>
          <cell r="U24">
            <v>1100</v>
          </cell>
          <cell r="V24">
            <v>1300</v>
          </cell>
          <cell r="W24">
            <v>1300</v>
          </cell>
          <cell r="X24">
            <v>1300</v>
          </cell>
          <cell r="Y24">
            <v>1300</v>
          </cell>
          <cell r="Z24">
            <v>1300</v>
          </cell>
          <cell r="AA24">
            <v>1300</v>
          </cell>
          <cell r="AB24">
            <v>1300</v>
          </cell>
          <cell r="AC24">
            <v>1300</v>
          </cell>
          <cell r="AD24">
            <v>1300</v>
          </cell>
          <cell r="AE24">
            <v>1300</v>
          </cell>
          <cell r="AF24">
            <v>15200</v>
          </cell>
        </row>
        <row r="25">
          <cell r="D25">
            <v>8373</v>
          </cell>
          <cell r="E25">
            <v>10829</v>
          </cell>
          <cell r="F25">
            <v>11404</v>
          </cell>
          <cell r="G25">
            <v>8774</v>
          </cell>
          <cell r="H25">
            <v>7070</v>
          </cell>
          <cell r="I25">
            <v>9610</v>
          </cell>
          <cell r="J25">
            <v>6220</v>
          </cell>
          <cell r="K25">
            <v>6160</v>
          </cell>
          <cell r="L25">
            <v>8900</v>
          </cell>
          <cell r="M25">
            <v>8900</v>
          </cell>
          <cell r="N25">
            <v>8900</v>
          </cell>
          <cell r="O25">
            <v>8900</v>
          </cell>
          <cell r="P25">
            <v>104040</v>
          </cell>
          <cell r="Q25" t="str">
            <v>**</v>
          </cell>
          <cell r="R25" t="str">
            <v>起亜</v>
          </cell>
          <cell r="S25">
            <v>0</v>
          </cell>
          <cell r="T25">
            <v>8620</v>
          </cell>
          <cell r="U25">
            <v>7620</v>
          </cell>
          <cell r="V25">
            <v>7620</v>
          </cell>
          <cell r="W25">
            <v>7080</v>
          </cell>
          <cell r="X25">
            <v>7120</v>
          </cell>
          <cell r="Y25">
            <v>7120</v>
          </cell>
          <cell r="Z25">
            <v>6620</v>
          </cell>
          <cell r="AA25">
            <v>6620</v>
          </cell>
          <cell r="AB25">
            <v>6620</v>
          </cell>
          <cell r="AC25">
            <v>6120</v>
          </cell>
          <cell r="AD25">
            <v>6120</v>
          </cell>
          <cell r="AE25">
            <v>6120</v>
          </cell>
          <cell r="AF25">
            <v>83400</v>
          </cell>
        </row>
        <row r="26">
          <cell r="D26">
            <v>368</v>
          </cell>
          <cell r="E26">
            <v>0</v>
          </cell>
          <cell r="F26">
            <v>0</v>
          </cell>
          <cell r="G26">
            <v>0</v>
          </cell>
          <cell r="H26">
            <v>0</v>
          </cell>
          <cell r="I26">
            <v>0</v>
          </cell>
          <cell r="J26">
            <v>0</v>
          </cell>
          <cell r="K26">
            <v>0</v>
          </cell>
          <cell r="L26">
            <v>0</v>
          </cell>
          <cell r="M26">
            <v>180</v>
          </cell>
          <cell r="N26">
            <v>0</v>
          </cell>
          <cell r="O26">
            <v>180</v>
          </cell>
          <cell r="P26">
            <v>728</v>
          </cell>
          <cell r="Q26" t="str">
            <v>**</v>
          </cell>
          <cell r="R26" t="str">
            <v>三星</v>
          </cell>
          <cell r="S26">
            <v>0</v>
          </cell>
          <cell r="T26">
            <v>1100</v>
          </cell>
          <cell r="U26">
            <v>1100</v>
          </cell>
          <cell r="V26">
            <v>1100</v>
          </cell>
          <cell r="W26">
            <v>1100</v>
          </cell>
          <cell r="X26">
            <v>1100</v>
          </cell>
          <cell r="Y26">
            <v>1100</v>
          </cell>
          <cell r="Z26">
            <v>1100</v>
          </cell>
          <cell r="AA26">
            <v>900</v>
          </cell>
          <cell r="AB26">
            <v>1100</v>
          </cell>
          <cell r="AC26">
            <v>1100</v>
          </cell>
          <cell r="AD26">
            <v>1100</v>
          </cell>
          <cell r="AE26">
            <v>1100</v>
          </cell>
          <cell r="AF26">
            <v>13000</v>
          </cell>
        </row>
        <row r="27">
          <cell r="D27">
            <v>0</v>
          </cell>
          <cell r="E27">
            <v>0</v>
          </cell>
          <cell r="F27">
            <v>0</v>
          </cell>
          <cell r="G27">
            <v>0</v>
          </cell>
          <cell r="H27">
            <v>0</v>
          </cell>
          <cell r="I27">
            <v>0</v>
          </cell>
          <cell r="J27">
            <v>0</v>
          </cell>
          <cell r="K27">
            <v>0</v>
          </cell>
          <cell r="L27">
            <v>0</v>
          </cell>
          <cell r="M27">
            <v>0</v>
          </cell>
          <cell r="N27">
            <v>0</v>
          </cell>
          <cell r="O27">
            <v>0</v>
          </cell>
          <cell r="P27">
            <v>0</v>
          </cell>
          <cell r="Q27" t="str">
            <v>**</v>
          </cell>
          <cell r="R27" t="str">
            <v>現代精工</v>
          </cell>
          <cell r="S27">
            <v>0</v>
          </cell>
          <cell r="T27">
            <v>0</v>
          </cell>
          <cell r="U27">
            <v>0</v>
          </cell>
          <cell r="V27">
            <v>0</v>
          </cell>
          <cell r="W27">
            <v>1040</v>
          </cell>
          <cell r="X27">
            <v>1040</v>
          </cell>
          <cell r="Y27">
            <v>1040</v>
          </cell>
          <cell r="Z27">
            <v>1040</v>
          </cell>
          <cell r="AA27">
            <v>1040</v>
          </cell>
          <cell r="AB27">
            <v>1040</v>
          </cell>
          <cell r="AC27">
            <v>1040</v>
          </cell>
          <cell r="AD27">
            <v>1040</v>
          </cell>
          <cell r="AE27">
            <v>1040</v>
          </cell>
          <cell r="AF27">
            <v>9360</v>
          </cell>
        </row>
        <row r="28">
          <cell r="D28">
            <v>0</v>
          </cell>
          <cell r="E28">
            <v>0</v>
          </cell>
          <cell r="F28">
            <v>0</v>
          </cell>
          <cell r="G28">
            <v>0</v>
          </cell>
          <cell r="H28">
            <v>0</v>
          </cell>
          <cell r="I28">
            <v>0</v>
          </cell>
          <cell r="J28">
            <v>0</v>
          </cell>
          <cell r="K28">
            <v>0</v>
          </cell>
          <cell r="L28">
            <v>50</v>
          </cell>
          <cell r="M28">
            <v>50</v>
          </cell>
          <cell r="N28">
            <v>50</v>
          </cell>
          <cell r="O28">
            <v>50</v>
          </cell>
          <cell r="P28">
            <v>200</v>
          </cell>
          <cell r="Q28" t="str">
            <v>**</v>
          </cell>
          <cell r="R28" t="str">
            <v>GM台湾</v>
          </cell>
          <cell r="S28">
            <v>0</v>
          </cell>
          <cell r="T28">
            <v>100</v>
          </cell>
          <cell r="U28">
            <v>100</v>
          </cell>
          <cell r="V28">
            <v>100</v>
          </cell>
          <cell r="W28">
            <v>100</v>
          </cell>
          <cell r="X28">
            <v>100</v>
          </cell>
          <cell r="Y28">
            <v>100</v>
          </cell>
          <cell r="Z28">
            <v>100</v>
          </cell>
          <cell r="AA28">
            <v>100</v>
          </cell>
          <cell r="AB28">
            <v>100</v>
          </cell>
          <cell r="AC28">
            <v>100</v>
          </cell>
          <cell r="AD28">
            <v>100</v>
          </cell>
          <cell r="AE28">
            <v>100</v>
          </cell>
          <cell r="AF28">
            <v>1200</v>
          </cell>
        </row>
        <row r="29">
          <cell r="D29">
            <v>13416</v>
          </cell>
          <cell r="E29">
            <v>12992</v>
          </cell>
          <cell r="F29">
            <v>10212</v>
          </cell>
          <cell r="G29">
            <v>10968</v>
          </cell>
          <cell r="H29">
            <v>9770</v>
          </cell>
          <cell r="I29">
            <v>9320</v>
          </cell>
          <cell r="J29">
            <v>10800</v>
          </cell>
          <cell r="K29">
            <v>10950</v>
          </cell>
          <cell r="L29">
            <v>12060</v>
          </cell>
          <cell r="M29">
            <v>12360</v>
          </cell>
          <cell r="N29">
            <v>14140</v>
          </cell>
          <cell r="O29">
            <v>13730</v>
          </cell>
          <cell r="P29">
            <v>140718</v>
          </cell>
          <cell r="Q29" t="str">
            <v>**</v>
          </cell>
          <cell r="R29" t="str">
            <v>ボルボ</v>
          </cell>
          <cell r="S29">
            <v>0</v>
          </cell>
          <cell r="T29">
            <v>15580</v>
          </cell>
          <cell r="U29">
            <v>16860</v>
          </cell>
          <cell r="V29">
            <v>12920</v>
          </cell>
          <cell r="W29">
            <v>13340</v>
          </cell>
          <cell r="X29">
            <v>13240</v>
          </cell>
          <cell r="Y29">
            <v>6930</v>
          </cell>
          <cell r="Z29">
            <v>12750</v>
          </cell>
          <cell r="AA29">
            <v>11750</v>
          </cell>
          <cell r="AB29">
            <v>9160</v>
          </cell>
          <cell r="AC29">
            <v>15090</v>
          </cell>
          <cell r="AD29">
            <v>13830</v>
          </cell>
          <cell r="AE29">
            <v>19960</v>
          </cell>
          <cell r="AF29">
            <v>161410</v>
          </cell>
        </row>
        <row r="30">
          <cell r="D30">
            <v>6864</v>
          </cell>
          <cell r="E30">
            <v>7312</v>
          </cell>
          <cell r="F30">
            <v>9840</v>
          </cell>
          <cell r="G30">
            <v>8544</v>
          </cell>
          <cell r="H30">
            <v>9790</v>
          </cell>
          <cell r="I30">
            <v>9510</v>
          </cell>
          <cell r="J30">
            <v>6150</v>
          </cell>
          <cell r="K30">
            <v>7330</v>
          </cell>
          <cell r="L30">
            <v>10680</v>
          </cell>
          <cell r="M30">
            <v>8840</v>
          </cell>
          <cell r="N30">
            <v>6780</v>
          </cell>
          <cell r="O30">
            <v>9790</v>
          </cell>
          <cell r="P30">
            <v>101430</v>
          </cell>
          <cell r="Q30" t="str">
            <v>**</v>
          </cell>
          <cell r="R30" t="str">
            <v>ｵﾍﾟﾙ/ﾎﾞｸﾞｿﾞｰﾙ</v>
          </cell>
          <cell r="S30">
            <v>0</v>
          </cell>
          <cell r="T30">
            <v>8840</v>
          </cell>
          <cell r="U30">
            <v>8840</v>
          </cell>
          <cell r="V30">
            <v>11040</v>
          </cell>
          <cell r="W30">
            <v>8840</v>
          </cell>
          <cell r="X30">
            <v>11040</v>
          </cell>
          <cell r="Y30">
            <v>5220</v>
          </cell>
          <cell r="Z30">
            <v>8040</v>
          </cell>
          <cell r="AA30">
            <v>11040</v>
          </cell>
          <cell r="AB30">
            <v>8840</v>
          </cell>
          <cell r="AC30">
            <v>8840</v>
          </cell>
          <cell r="AD30">
            <v>8840</v>
          </cell>
          <cell r="AE30">
            <v>11040</v>
          </cell>
          <cell r="AF30">
            <v>110460</v>
          </cell>
        </row>
        <row r="31">
          <cell r="D31">
            <v>4890</v>
          </cell>
          <cell r="E31">
            <v>4926</v>
          </cell>
          <cell r="F31">
            <v>6798</v>
          </cell>
          <cell r="G31">
            <v>4140</v>
          </cell>
          <cell r="H31">
            <v>4280</v>
          </cell>
          <cell r="I31">
            <v>2370</v>
          </cell>
          <cell r="J31">
            <v>6030</v>
          </cell>
          <cell r="K31">
            <v>6220</v>
          </cell>
          <cell r="L31">
            <v>5700</v>
          </cell>
          <cell r="M31">
            <v>5500</v>
          </cell>
          <cell r="N31">
            <v>5500</v>
          </cell>
          <cell r="O31">
            <v>6900</v>
          </cell>
          <cell r="P31">
            <v>63254</v>
          </cell>
          <cell r="Q31" t="str">
            <v>**</v>
          </cell>
          <cell r="R31" t="str">
            <v>サーブ</v>
          </cell>
          <cell r="S31">
            <v>0</v>
          </cell>
          <cell r="T31">
            <v>4900</v>
          </cell>
          <cell r="U31">
            <v>4900</v>
          </cell>
          <cell r="V31">
            <v>6200</v>
          </cell>
          <cell r="W31">
            <v>4900</v>
          </cell>
          <cell r="X31">
            <v>6200</v>
          </cell>
          <cell r="Y31">
            <v>2500</v>
          </cell>
          <cell r="Z31">
            <v>3800</v>
          </cell>
          <cell r="AA31">
            <v>6200</v>
          </cell>
          <cell r="AB31">
            <v>4900</v>
          </cell>
          <cell r="AC31">
            <v>4900</v>
          </cell>
          <cell r="AD31">
            <v>4800</v>
          </cell>
          <cell r="AE31">
            <v>4800</v>
          </cell>
          <cell r="AF31">
            <v>59000</v>
          </cell>
        </row>
        <row r="32">
          <cell r="D32">
            <v>540</v>
          </cell>
          <cell r="E32">
            <v>840</v>
          </cell>
          <cell r="F32">
            <v>1088</v>
          </cell>
          <cell r="G32">
            <v>656</v>
          </cell>
          <cell r="H32">
            <v>750</v>
          </cell>
          <cell r="I32">
            <v>600</v>
          </cell>
          <cell r="J32">
            <v>320</v>
          </cell>
          <cell r="K32">
            <v>1140</v>
          </cell>
          <cell r="L32">
            <v>920</v>
          </cell>
          <cell r="M32">
            <v>920</v>
          </cell>
          <cell r="N32">
            <v>920</v>
          </cell>
          <cell r="O32">
            <v>920</v>
          </cell>
          <cell r="P32">
            <v>9614</v>
          </cell>
          <cell r="Q32" t="str">
            <v>**</v>
          </cell>
          <cell r="R32" t="str">
            <v>フィアット</v>
          </cell>
          <cell r="S32">
            <v>0</v>
          </cell>
          <cell r="T32">
            <v>900</v>
          </cell>
          <cell r="U32">
            <v>900</v>
          </cell>
          <cell r="V32">
            <v>900</v>
          </cell>
          <cell r="W32">
            <v>900</v>
          </cell>
          <cell r="X32">
            <v>900</v>
          </cell>
          <cell r="Y32">
            <v>900</v>
          </cell>
          <cell r="Z32">
            <v>0</v>
          </cell>
          <cell r="AA32">
            <v>920</v>
          </cell>
          <cell r="AB32">
            <v>920</v>
          </cell>
          <cell r="AC32">
            <v>920</v>
          </cell>
          <cell r="AD32">
            <v>920</v>
          </cell>
          <cell r="AE32">
            <v>920</v>
          </cell>
          <cell r="AF32">
            <v>10000</v>
          </cell>
        </row>
        <row r="33">
          <cell r="D33">
            <v>144</v>
          </cell>
          <cell r="E33">
            <v>240</v>
          </cell>
          <cell r="F33">
            <v>192</v>
          </cell>
          <cell r="G33">
            <v>192</v>
          </cell>
          <cell r="H33">
            <v>190</v>
          </cell>
          <cell r="I33">
            <v>100</v>
          </cell>
          <cell r="J33">
            <v>0</v>
          </cell>
          <cell r="K33">
            <v>190</v>
          </cell>
          <cell r="L33">
            <v>400</v>
          </cell>
          <cell r="M33">
            <v>300</v>
          </cell>
          <cell r="N33">
            <v>300</v>
          </cell>
          <cell r="O33">
            <v>300</v>
          </cell>
          <cell r="P33">
            <v>2548</v>
          </cell>
          <cell r="Q33" t="str">
            <v>**</v>
          </cell>
          <cell r="R33" t="str">
            <v>ルノー</v>
          </cell>
          <cell r="S33">
            <v>0</v>
          </cell>
          <cell r="T33">
            <v>120</v>
          </cell>
          <cell r="U33">
            <v>1110</v>
          </cell>
          <cell r="V33">
            <v>1120</v>
          </cell>
          <cell r="W33">
            <v>730</v>
          </cell>
          <cell r="X33">
            <v>840</v>
          </cell>
          <cell r="Y33">
            <v>950</v>
          </cell>
          <cell r="Z33">
            <v>810</v>
          </cell>
          <cell r="AA33">
            <v>870</v>
          </cell>
          <cell r="AB33">
            <v>480</v>
          </cell>
          <cell r="AC33">
            <v>1620</v>
          </cell>
          <cell r="AD33">
            <v>1240</v>
          </cell>
          <cell r="AE33">
            <v>2100</v>
          </cell>
          <cell r="AF33">
            <v>11990</v>
          </cell>
        </row>
        <row r="34">
          <cell r="D34">
            <v>726</v>
          </cell>
          <cell r="E34">
            <v>636</v>
          </cell>
          <cell r="F34">
            <v>1842</v>
          </cell>
          <cell r="G34">
            <v>2400</v>
          </cell>
          <cell r="H34">
            <v>2700</v>
          </cell>
          <cell r="I34">
            <v>5480</v>
          </cell>
          <cell r="J34">
            <v>2730</v>
          </cell>
          <cell r="K34">
            <v>3160</v>
          </cell>
          <cell r="L34">
            <v>4120</v>
          </cell>
          <cell r="M34">
            <v>5460</v>
          </cell>
          <cell r="N34">
            <v>3560</v>
          </cell>
          <cell r="O34">
            <v>3980</v>
          </cell>
          <cell r="P34">
            <v>36794</v>
          </cell>
          <cell r="Q34" t="str">
            <v>**</v>
          </cell>
          <cell r="R34" t="str">
            <v>NEDｶｰ</v>
          </cell>
          <cell r="S34">
            <v>0</v>
          </cell>
          <cell r="T34">
            <v>2340</v>
          </cell>
          <cell r="U34">
            <v>3360</v>
          </cell>
          <cell r="V34">
            <v>3410</v>
          </cell>
          <cell r="W34">
            <v>3800</v>
          </cell>
          <cell r="X34">
            <v>2840</v>
          </cell>
          <cell r="Y34">
            <v>1840</v>
          </cell>
          <cell r="Z34">
            <v>1760</v>
          </cell>
          <cell r="AA34">
            <v>3500</v>
          </cell>
          <cell r="AB34">
            <v>3410</v>
          </cell>
          <cell r="AC34">
            <v>3230</v>
          </cell>
          <cell r="AD34">
            <v>3290</v>
          </cell>
          <cell r="AE34">
            <v>2950</v>
          </cell>
          <cell r="AF34">
            <v>35730</v>
          </cell>
        </row>
        <row r="35">
          <cell r="D35">
            <v>14610</v>
          </cell>
          <cell r="E35">
            <v>14820</v>
          </cell>
          <cell r="F35">
            <v>17785</v>
          </cell>
          <cell r="G35">
            <v>15695</v>
          </cell>
          <cell r="H35">
            <v>11450</v>
          </cell>
          <cell r="I35">
            <v>11745</v>
          </cell>
          <cell r="J35">
            <v>14760</v>
          </cell>
          <cell r="K35">
            <v>12030</v>
          </cell>
          <cell r="L35">
            <v>13000</v>
          </cell>
          <cell r="M35">
            <v>13000</v>
          </cell>
          <cell r="N35">
            <v>14000</v>
          </cell>
          <cell r="O35">
            <v>13000</v>
          </cell>
          <cell r="P35">
            <v>165895</v>
          </cell>
          <cell r="Q35" t="str">
            <v>**</v>
          </cell>
          <cell r="R35" t="str">
            <v>ｸﾗｲｽﾗｰ</v>
          </cell>
          <cell r="S35">
            <v>0</v>
          </cell>
          <cell r="T35">
            <v>11000</v>
          </cell>
          <cell r="U35">
            <v>12000</v>
          </cell>
          <cell r="V35">
            <v>12000</v>
          </cell>
          <cell r="W35">
            <v>12000</v>
          </cell>
          <cell r="X35">
            <v>12000</v>
          </cell>
          <cell r="Y35">
            <v>10000</v>
          </cell>
          <cell r="Z35">
            <v>10000</v>
          </cell>
          <cell r="AA35">
            <v>10000</v>
          </cell>
          <cell r="AB35">
            <v>10000</v>
          </cell>
          <cell r="AC35">
            <v>10000</v>
          </cell>
          <cell r="AD35">
            <v>6000</v>
          </cell>
          <cell r="AE35">
            <v>5000</v>
          </cell>
          <cell r="AF35">
            <v>120000</v>
          </cell>
        </row>
        <row r="36">
          <cell r="D36">
            <v>368</v>
          </cell>
          <cell r="E36">
            <v>368</v>
          </cell>
          <cell r="F36">
            <v>0</v>
          </cell>
          <cell r="G36">
            <v>0</v>
          </cell>
          <cell r="H36">
            <v>0</v>
          </cell>
          <cell r="I36">
            <v>0</v>
          </cell>
          <cell r="J36">
            <v>0</v>
          </cell>
          <cell r="K36">
            <v>0</v>
          </cell>
          <cell r="L36">
            <v>0</v>
          </cell>
          <cell r="M36">
            <v>0</v>
          </cell>
          <cell r="N36">
            <v>0</v>
          </cell>
          <cell r="O36">
            <v>0</v>
          </cell>
          <cell r="P36">
            <v>736</v>
          </cell>
          <cell r="Q36" t="str">
            <v>**</v>
          </cell>
          <cell r="R36" t="str">
            <v>GM-US</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D37">
            <v>184</v>
          </cell>
          <cell r="E37">
            <v>0</v>
          </cell>
          <cell r="F37">
            <v>0</v>
          </cell>
          <cell r="G37">
            <v>152</v>
          </cell>
          <cell r="H37">
            <v>370</v>
          </cell>
          <cell r="I37">
            <v>180</v>
          </cell>
          <cell r="J37">
            <v>180</v>
          </cell>
          <cell r="K37">
            <v>0</v>
          </cell>
          <cell r="L37">
            <v>200</v>
          </cell>
          <cell r="M37">
            <v>200</v>
          </cell>
          <cell r="N37">
            <v>170</v>
          </cell>
          <cell r="O37">
            <v>190</v>
          </cell>
          <cell r="P37">
            <v>1826</v>
          </cell>
          <cell r="Q37" t="str">
            <v>**</v>
          </cell>
          <cell r="R37" t="str">
            <v>GMﾌﾞﾗｼﾞﾙ</v>
          </cell>
          <cell r="S37">
            <v>0</v>
          </cell>
          <cell r="T37">
            <v>190</v>
          </cell>
          <cell r="U37">
            <v>310</v>
          </cell>
          <cell r="V37">
            <v>200</v>
          </cell>
          <cell r="W37">
            <v>320</v>
          </cell>
          <cell r="X37">
            <v>200</v>
          </cell>
          <cell r="Y37">
            <v>200</v>
          </cell>
          <cell r="Z37">
            <v>310</v>
          </cell>
          <cell r="AA37">
            <v>190</v>
          </cell>
          <cell r="AB37">
            <v>320</v>
          </cell>
          <cell r="AC37">
            <v>200</v>
          </cell>
          <cell r="AD37">
            <v>190</v>
          </cell>
          <cell r="AE37">
            <v>310</v>
          </cell>
          <cell r="AF37">
            <v>2940</v>
          </cell>
        </row>
        <row r="38">
          <cell r="D38">
            <v>180</v>
          </cell>
          <cell r="E38">
            <v>540</v>
          </cell>
          <cell r="F38">
            <v>540</v>
          </cell>
          <cell r="G38">
            <v>720</v>
          </cell>
          <cell r="H38">
            <v>720</v>
          </cell>
          <cell r="I38">
            <v>540</v>
          </cell>
          <cell r="J38">
            <v>360</v>
          </cell>
          <cell r="K38">
            <v>360</v>
          </cell>
          <cell r="L38">
            <v>540</v>
          </cell>
          <cell r="M38">
            <v>350</v>
          </cell>
          <cell r="N38">
            <v>350</v>
          </cell>
          <cell r="O38">
            <v>350</v>
          </cell>
          <cell r="P38">
            <v>5550</v>
          </cell>
          <cell r="Q38" t="str">
            <v>**</v>
          </cell>
          <cell r="R38" t="str">
            <v>GMﾒｷｼｺ</v>
          </cell>
          <cell r="S38">
            <v>0</v>
          </cell>
          <cell r="T38">
            <v>350</v>
          </cell>
          <cell r="U38">
            <v>350</v>
          </cell>
          <cell r="V38">
            <v>350</v>
          </cell>
          <cell r="W38">
            <v>350</v>
          </cell>
          <cell r="X38">
            <v>350</v>
          </cell>
          <cell r="Y38">
            <v>350</v>
          </cell>
          <cell r="Z38">
            <v>350</v>
          </cell>
          <cell r="AA38">
            <v>350</v>
          </cell>
          <cell r="AB38">
            <v>350</v>
          </cell>
          <cell r="AC38">
            <v>350</v>
          </cell>
          <cell r="AD38">
            <v>350</v>
          </cell>
          <cell r="AE38">
            <v>350</v>
          </cell>
          <cell r="AF38">
            <v>4200</v>
          </cell>
        </row>
        <row r="39">
          <cell r="D39">
            <v>0</v>
          </cell>
          <cell r="E39">
            <v>0</v>
          </cell>
          <cell r="F39">
            <v>0</v>
          </cell>
          <cell r="G39">
            <v>0</v>
          </cell>
          <cell r="H39">
            <v>0</v>
          </cell>
          <cell r="I39">
            <v>0</v>
          </cell>
          <cell r="J39">
            <v>0</v>
          </cell>
          <cell r="K39">
            <v>0</v>
          </cell>
          <cell r="L39">
            <v>0</v>
          </cell>
          <cell r="M39">
            <v>0</v>
          </cell>
          <cell r="N39">
            <v>0</v>
          </cell>
          <cell r="O39">
            <v>0</v>
          </cell>
          <cell r="P39">
            <v>0</v>
          </cell>
          <cell r="Q39" t="str">
            <v>**</v>
          </cell>
          <cell r="R39" t="str">
            <v>GMﾍﾞﾈｽﾞｴﾗ</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D40">
            <v>552</v>
          </cell>
          <cell r="E40">
            <v>552</v>
          </cell>
          <cell r="F40">
            <v>1104</v>
          </cell>
          <cell r="G40">
            <v>368</v>
          </cell>
          <cell r="H40">
            <v>550</v>
          </cell>
          <cell r="I40">
            <v>550</v>
          </cell>
          <cell r="J40">
            <v>1100</v>
          </cell>
          <cell r="K40">
            <v>750</v>
          </cell>
          <cell r="L40">
            <v>1110</v>
          </cell>
          <cell r="M40">
            <v>560</v>
          </cell>
          <cell r="N40">
            <v>740</v>
          </cell>
          <cell r="O40">
            <v>1070</v>
          </cell>
          <cell r="P40">
            <v>9006</v>
          </cell>
          <cell r="Q40" t="str">
            <v>**</v>
          </cell>
          <cell r="R40" t="str">
            <v>GMﾎｰﾙﾃﾞﾝ</v>
          </cell>
          <cell r="S40">
            <v>0</v>
          </cell>
          <cell r="T40">
            <v>1110</v>
          </cell>
          <cell r="U40">
            <v>740</v>
          </cell>
          <cell r="V40">
            <v>1110</v>
          </cell>
          <cell r="W40">
            <v>740</v>
          </cell>
          <cell r="X40">
            <v>1420</v>
          </cell>
          <cell r="Y40">
            <v>1690</v>
          </cell>
          <cell r="Z40">
            <v>1690</v>
          </cell>
          <cell r="AA40">
            <v>1710</v>
          </cell>
          <cell r="AB40">
            <v>1540</v>
          </cell>
          <cell r="AC40">
            <v>940</v>
          </cell>
          <cell r="AD40">
            <v>440</v>
          </cell>
          <cell r="AE40">
            <v>1720</v>
          </cell>
          <cell r="AF40">
            <v>14850</v>
          </cell>
        </row>
        <row r="41">
          <cell r="D41">
            <v>201339</v>
          </cell>
          <cell r="E41">
            <v>240820</v>
          </cell>
          <cell r="F41">
            <v>291154</v>
          </cell>
          <cell r="G41">
            <v>224039</v>
          </cell>
          <cell r="H41">
            <v>217145</v>
          </cell>
          <cell r="I41">
            <v>249563</v>
          </cell>
          <cell r="J41">
            <v>242860</v>
          </cell>
          <cell r="K41">
            <v>192028</v>
          </cell>
          <cell r="L41">
            <v>250440</v>
          </cell>
          <cell r="M41">
            <v>248900</v>
          </cell>
          <cell r="N41">
            <v>253460</v>
          </cell>
          <cell r="O41">
            <v>222820</v>
          </cell>
          <cell r="P41">
            <v>2834568</v>
          </cell>
          <cell r="Q41" t="str">
            <v>***</v>
          </cell>
          <cell r="R41" t="str">
            <v>顧客別合計</v>
          </cell>
          <cell r="S41">
            <v>0</v>
          </cell>
          <cell r="T41">
            <v>224550</v>
          </cell>
          <cell r="U41">
            <v>255520</v>
          </cell>
          <cell r="V41">
            <v>272540</v>
          </cell>
          <cell r="W41">
            <v>232160</v>
          </cell>
          <cell r="X41">
            <v>212490</v>
          </cell>
          <cell r="Y41">
            <v>229320</v>
          </cell>
          <cell r="Z41">
            <v>233100</v>
          </cell>
          <cell r="AA41">
            <v>196970</v>
          </cell>
          <cell r="AB41">
            <v>236560</v>
          </cell>
          <cell r="AC41">
            <v>254320</v>
          </cell>
          <cell r="AD41">
            <v>247820</v>
          </cell>
          <cell r="AE41">
            <v>236780</v>
          </cell>
          <cell r="AF41">
            <v>2832130</v>
          </cell>
        </row>
        <row r="42">
          <cell r="D42">
            <v>70867</v>
          </cell>
          <cell r="E42">
            <v>77139</v>
          </cell>
          <cell r="F42">
            <v>88351</v>
          </cell>
          <cell r="G42">
            <v>76075</v>
          </cell>
          <cell r="H42">
            <v>67990</v>
          </cell>
          <cell r="I42">
            <v>79955</v>
          </cell>
          <cell r="J42">
            <v>77710</v>
          </cell>
          <cell r="K42">
            <v>70430</v>
          </cell>
          <cell r="L42">
            <v>82760</v>
          </cell>
          <cell r="M42">
            <v>79460</v>
          </cell>
          <cell r="N42">
            <v>77130</v>
          </cell>
          <cell r="O42">
            <v>78170</v>
          </cell>
          <cell r="P42">
            <v>926037</v>
          </cell>
          <cell r="R42" t="str">
            <v>(ﾄﾖﾀ外計)</v>
          </cell>
          <cell r="S42">
            <v>0</v>
          </cell>
          <cell r="T42">
            <v>74460</v>
          </cell>
          <cell r="U42">
            <v>76830</v>
          </cell>
          <cell r="V42">
            <v>77400</v>
          </cell>
          <cell r="W42">
            <v>70200</v>
          </cell>
          <cell r="X42">
            <v>73330</v>
          </cell>
          <cell r="Y42">
            <v>56400</v>
          </cell>
          <cell r="Z42">
            <v>64190</v>
          </cell>
          <cell r="AA42">
            <v>68160</v>
          </cell>
          <cell r="AB42">
            <v>66120</v>
          </cell>
          <cell r="AC42">
            <v>71030</v>
          </cell>
          <cell r="AD42">
            <v>64560</v>
          </cell>
          <cell r="AE42">
            <v>72850</v>
          </cell>
          <cell r="AF42">
            <v>835530</v>
          </cell>
        </row>
        <row r="43">
          <cell r="R43">
            <v>0</v>
          </cell>
          <cell r="S43">
            <v>0</v>
          </cell>
        </row>
        <row r="44">
          <cell r="R44">
            <v>0</v>
          </cell>
          <cell r="S44">
            <v>0</v>
          </cell>
        </row>
        <row r="45">
          <cell r="D45">
            <v>0</v>
          </cell>
          <cell r="E45">
            <v>0</v>
          </cell>
          <cell r="F45">
            <v>0</v>
          </cell>
          <cell r="G45">
            <v>0</v>
          </cell>
          <cell r="H45">
            <v>0</v>
          </cell>
          <cell r="I45">
            <v>0</v>
          </cell>
          <cell r="J45">
            <v>0</v>
          </cell>
          <cell r="K45">
            <v>0</v>
          </cell>
          <cell r="L45">
            <v>0</v>
          </cell>
          <cell r="M45">
            <v>0</v>
          </cell>
          <cell r="N45">
            <v>0</v>
          </cell>
          <cell r="O45">
            <v>0</v>
          </cell>
          <cell r="P45">
            <v>0</v>
          </cell>
          <cell r="R45" t="str">
            <v>ﾄﾖﾀ</v>
          </cell>
          <cell r="S45" t="str">
            <v>03-55</v>
          </cell>
          <cell r="T45">
            <v>0</v>
          </cell>
          <cell r="U45">
            <v>0</v>
          </cell>
          <cell r="V45">
            <v>0</v>
          </cell>
          <cell r="W45">
            <v>0</v>
          </cell>
          <cell r="X45">
            <v>0</v>
          </cell>
          <cell r="Y45">
            <v>0</v>
          </cell>
          <cell r="Z45">
            <v>0</v>
          </cell>
          <cell r="AA45">
            <v>0</v>
          </cell>
          <cell r="AB45">
            <v>0</v>
          </cell>
          <cell r="AC45">
            <v>0</v>
          </cell>
          <cell r="AD45">
            <v>0</v>
          </cell>
          <cell r="AE45">
            <v>0</v>
          </cell>
          <cell r="AF45">
            <v>0</v>
          </cell>
        </row>
        <row r="46">
          <cell r="D46">
            <v>54</v>
          </cell>
          <cell r="E46">
            <v>53</v>
          </cell>
          <cell r="F46">
            <v>84</v>
          </cell>
          <cell r="G46">
            <v>50</v>
          </cell>
          <cell r="H46">
            <v>50</v>
          </cell>
          <cell r="I46">
            <v>0</v>
          </cell>
          <cell r="J46">
            <v>0</v>
          </cell>
          <cell r="K46">
            <v>0</v>
          </cell>
          <cell r="L46">
            <v>0</v>
          </cell>
          <cell r="M46">
            <v>0</v>
          </cell>
          <cell r="N46">
            <v>0</v>
          </cell>
          <cell r="O46">
            <v>0</v>
          </cell>
          <cell r="P46">
            <v>291</v>
          </cell>
          <cell r="R46" t="str">
            <v>ﾄﾖﾀ</v>
          </cell>
          <cell r="S46" t="str">
            <v>03-56</v>
          </cell>
          <cell r="T46">
            <v>0</v>
          </cell>
          <cell r="U46">
            <v>0</v>
          </cell>
          <cell r="V46">
            <v>0</v>
          </cell>
          <cell r="W46">
            <v>0</v>
          </cell>
          <cell r="X46">
            <v>0</v>
          </cell>
          <cell r="Y46">
            <v>0</v>
          </cell>
          <cell r="Z46">
            <v>0</v>
          </cell>
          <cell r="AA46">
            <v>0</v>
          </cell>
          <cell r="AB46">
            <v>0</v>
          </cell>
          <cell r="AC46">
            <v>0</v>
          </cell>
          <cell r="AD46">
            <v>0</v>
          </cell>
          <cell r="AE46">
            <v>0</v>
          </cell>
          <cell r="AF46">
            <v>0</v>
          </cell>
        </row>
        <row r="47">
          <cell r="D47">
            <v>958</v>
          </cell>
          <cell r="E47">
            <v>983</v>
          </cell>
          <cell r="F47">
            <v>1208</v>
          </cell>
          <cell r="G47">
            <v>984</v>
          </cell>
          <cell r="H47">
            <v>980</v>
          </cell>
          <cell r="I47">
            <v>1200</v>
          </cell>
          <cell r="J47">
            <v>1160</v>
          </cell>
          <cell r="K47">
            <v>820</v>
          </cell>
          <cell r="L47">
            <v>1180</v>
          </cell>
          <cell r="M47">
            <v>1150</v>
          </cell>
          <cell r="N47">
            <v>1180</v>
          </cell>
          <cell r="O47">
            <v>970</v>
          </cell>
          <cell r="P47">
            <v>12773</v>
          </cell>
          <cell r="R47" t="str">
            <v>ﾄﾖﾀ</v>
          </cell>
          <cell r="S47" t="str">
            <v>03-70</v>
          </cell>
          <cell r="T47">
            <v>760</v>
          </cell>
          <cell r="U47">
            <v>890</v>
          </cell>
          <cell r="V47">
            <v>980</v>
          </cell>
          <cell r="W47">
            <v>810</v>
          </cell>
          <cell r="X47">
            <v>730</v>
          </cell>
          <cell r="Y47">
            <v>900</v>
          </cell>
          <cell r="Z47">
            <v>880</v>
          </cell>
          <cell r="AA47">
            <v>670</v>
          </cell>
          <cell r="AB47">
            <v>880</v>
          </cell>
          <cell r="AC47">
            <v>950</v>
          </cell>
          <cell r="AD47">
            <v>950</v>
          </cell>
          <cell r="AE47">
            <v>820</v>
          </cell>
          <cell r="AF47">
            <v>10220</v>
          </cell>
        </row>
        <row r="48">
          <cell r="D48">
            <v>3019</v>
          </cell>
          <cell r="E48">
            <v>3511</v>
          </cell>
          <cell r="F48">
            <v>3962</v>
          </cell>
          <cell r="G48">
            <v>3238</v>
          </cell>
          <cell r="H48">
            <v>3040</v>
          </cell>
          <cell r="I48">
            <v>3490</v>
          </cell>
          <cell r="J48">
            <v>3320</v>
          </cell>
          <cell r="K48">
            <v>2623</v>
          </cell>
          <cell r="L48">
            <v>3520</v>
          </cell>
          <cell r="M48">
            <v>3820</v>
          </cell>
          <cell r="N48">
            <v>3910</v>
          </cell>
          <cell r="O48">
            <v>3310</v>
          </cell>
          <cell r="P48">
            <v>40763</v>
          </cell>
          <cell r="R48" t="str">
            <v>ﾄﾖﾀ</v>
          </cell>
          <cell r="S48" t="str">
            <v>03-71</v>
          </cell>
          <cell r="T48">
            <v>2870</v>
          </cell>
          <cell r="U48">
            <v>3390</v>
          </cell>
          <cell r="V48">
            <v>3710</v>
          </cell>
          <cell r="W48">
            <v>3070</v>
          </cell>
          <cell r="X48">
            <v>2760</v>
          </cell>
          <cell r="Y48">
            <v>3420</v>
          </cell>
          <cell r="Z48">
            <v>3340</v>
          </cell>
          <cell r="AA48">
            <v>2550</v>
          </cell>
          <cell r="AB48">
            <v>3340</v>
          </cell>
          <cell r="AC48">
            <v>3590</v>
          </cell>
          <cell r="AD48">
            <v>3590</v>
          </cell>
          <cell r="AE48">
            <v>3100</v>
          </cell>
          <cell r="AF48">
            <v>38730</v>
          </cell>
        </row>
        <row r="49">
          <cell r="D49">
            <v>649</v>
          </cell>
          <cell r="E49">
            <v>744</v>
          </cell>
          <cell r="F49">
            <v>800</v>
          </cell>
          <cell r="G49">
            <v>685</v>
          </cell>
          <cell r="H49">
            <v>610</v>
          </cell>
          <cell r="I49">
            <v>760</v>
          </cell>
          <cell r="J49">
            <v>720</v>
          </cell>
          <cell r="K49">
            <v>550</v>
          </cell>
          <cell r="L49">
            <v>740</v>
          </cell>
          <cell r="M49">
            <v>720</v>
          </cell>
          <cell r="N49">
            <v>740</v>
          </cell>
          <cell r="O49">
            <v>600</v>
          </cell>
          <cell r="P49">
            <v>8318</v>
          </cell>
          <cell r="R49" t="str">
            <v>ﾄﾖﾀ</v>
          </cell>
          <cell r="S49" t="str">
            <v>03-72</v>
          </cell>
          <cell r="T49">
            <v>720</v>
          </cell>
          <cell r="U49">
            <v>850</v>
          </cell>
          <cell r="V49">
            <v>930</v>
          </cell>
          <cell r="W49">
            <v>770</v>
          </cell>
          <cell r="X49">
            <v>690</v>
          </cell>
          <cell r="Y49">
            <v>850</v>
          </cell>
          <cell r="Z49">
            <v>840</v>
          </cell>
          <cell r="AA49">
            <v>640</v>
          </cell>
          <cell r="AB49">
            <v>840</v>
          </cell>
          <cell r="AC49">
            <v>900</v>
          </cell>
          <cell r="AD49">
            <v>900</v>
          </cell>
          <cell r="AE49">
            <v>770</v>
          </cell>
          <cell r="AF49">
            <v>9700</v>
          </cell>
        </row>
        <row r="50">
          <cell r="D50">
            <v>69</v>
          </cell>
          <cell r="E50">
            <v>98</v>
          </cell>
          <cell r="F50">
            <v>121</v>
          </cell>
          <cell r="G50">
            <v>291</v>
          </cell>
          <cell r="H50">
            <v>0</v>
          </cell>
          <cell r="I50">
            <v>0</v>
          </cell>
          <cell r="J50">
            <v>0</v>
          </cell>
          <cell r="K50">
            <v>0</v>
          </cell>
          <cell r="L50">
            <v>10</v>
          </cell>
          <cell r="M50">
            <v>10</v>
          </cell>
          <cell r="N50">
            <v>20</v>
          </cell>
          <cell r="O50">
            <v>0</v>
          </cell>
          <cell r="P50">
            <v>619</v>
          </cell>
          <cell r="R50" t="str">
            <v>ﾄﾖﾀ</v>
          </cell>
          <cell r="S50" t="str">
            <v>03-70L</v>
          </cell>
          <cell r="T50">
            <v>0</v>
          </cell>
          <cell r="U50">
            <v>0</v>
          </cell>
          <cell r="V50">
            <v>0</v>
          </cell>
          <cell r="W50">
            <v>0</v>
          </cell>
          <cell r="X50">
            <v>0</v>
          </cell>
          <cell r="Y50">
            <v>0</v>
          </cell>
          <cell r="Z50">
            <v>0</v>
          </cell>
          <cell r="AA50">
            <v>0</v>
          </cell>
          <cell r="AB50">
            <v>0</v>
          </cell>
          <cell r="AC50">
            <v>0</v>
          </cell>
          <cell r="AD50">
            <v>0</v>
          </cell>
          <cell r="AE50">
            <v>0</v>
          </cell>
          <cell r="AF50">
            <v>0</v>
          </cell>
        </row>
        <row r="51">
          <cell r="D51">
            <v>371</v>
          </cell>
          <cell r="E51">
            <v>390</v>
          </cell>
          <cell r="F51">
            <v>390</v>
          </cell>
          <cell r="G51">
            <v>100</v>
          </cell>
          <cell r="H51">
            <v>260</v>
          </cell>
          <cell r="I51">
            <v>260</v>
          </cell>
          <cell r="J51">
            <v>300</v>
          </cell>
          <cell r="K51">
            <v>280</v>
          </cell>
          <cell r="L51">
            <v>350</v>
          </cell>
          <cell r="M51">
            <v>310</v>
          </cell>
          <cell r="N51">
            <v>370</v>
          </cell>
          <cell r="O51">
            <v>300</v>
          </cell>
          <cell r="P51">
            <v>3681</v>
          </cell>
          <cell r="R51" t="str">
            <v>ﾄﾖﾀ</v>
          </cell>
          <cell r="S51" t="str">
            <v>03-71L</v>
          </cell>
          <cell r="T51">
            <v>280</v>
          </cell>
          <cell r="U51">
            <v>330</v>
          </cell>
          <cell r="V51">
            <v>370</v>
          </cell>
          <cell r="W51">
            <v>300</v>
          </cell>
          <cell r="X51">
            <v>270</v>
          </cell>
          <cell r="Y51">
            <v>340</v>
          </cell>
          <cell r="Z51">
            <v>330</v>
          </cell>
          <cell r="AA51">
            <v>250</v>
          </cell>
          <cell r="AB51">
            <v>330</v>
          </cell>
          <cell r="AC51">
            <v>350</v>
          </cell>
          <cell r="AD51">
            <v>350</v>
          </cell>
          <cell r="AE51">
            <v>310</v>
          </cell>
          <cell r="AF51">
            <v>3810</v>
          </cell>
        </row>
        <row r="52">
          <cell r="D52">
            <v>2391</v>
          </cell>
          <cell r="E52">
            <v>3141</v>
          </cell>
          <cell r="F52">
            <v>3850</v>
          </cell>
          <cell r="G52">
            <v>2635</v>
          </cell>
          <cell r="H52">
            <v>2600</v>
          </cell>
          <cell r="I52">
            <v>3160</v>
          </cell>
          <cell r="J52">
            <v>3540</v>
          </cell>
          <cell r="K52">
            <v>2690</v>
          </cell>
          <cell r="L52">
            <v>2810</v>
          </cell>
          <cell r="M52">
            <v>2920</v>
          </cell>
          <cell r="N52">
            <v>2990</v>
          </cell>
          <cell r="O52">
            <v>2470</v>
          </cell>
          <cell r="P52">
            <v>35197</v>
          </cell>
          <cell r="R52" t="str">
            <v>ﾄﾖﾀ</v>
          </cell>
          <cell r="S52" t="str">
            <v>03-72L</v>
          </cell>
          <cell r="T52">
            <v>2670</v>
          </cell>
          <cell r="U52">
            <v>3150</v>
          </cell>
          <cell r="V52">
            <v>3450</v>
          </cell>
          <cell r="W52">
            <v>2860</v>
          </cell>
          <cell r="X52">
            <v>2570</v>
          </cell>
          <cell r="Y52">
            <v>3180</v>
          </cell>
          <cell r="Z52">
            <v>3110</v>
          </cell>
          <cell r="AA52">
            <v>2370</v>
          </cell>
          <cell r="AB52">
            <v>3110</v>
          </cell>
          <cell r="AC52">
            <v>3340</v>
          </cell>
          <cell r="AD52">
            <v>3340</v>
          </cell>
          <cell r="AE52">
            <v>2890</v>
          </cell>
          <cell r="AF52">
            <v>36040</v>
          </cell>
        </row>
        <row r="53">
          <cell r="D53">
            <v>0</v>
          </cell>
          <cell r="E53">
            <v>0</v>
          </cell>
          <cell r="F53">
            <v>0</v>
          </cell>
          <cell r="G53">
            <v>0</v>
          </cell>
          <cell r="H53">
            <v>0</v>
          </cell>
          <cell r="I53">
            <v>0</v>
          </cell>
          <cell r="J53">
            <v>0</v>
          </cell>
          <cell r="K53">
            <v>0</v>
          </cell>
          <cell r="L53">
            <v>0</v>
          </cell>
          <cell r="M53">
            <v>0</v>
          </cell>
          <cell r="N53">
            <v>0</v>
          </cell>
          <cell r="O53">
            <v>0</v>
          </cell>
          <cell r="P53">
            <v>0</v>
          </cell>
          <cell r="R53" t="str">
            <v>ﾄﾖﾀ</v>
          </cell>
          <cell r="S53" t="str">
            <v>03-70LE</v>
          </cell>
          <cell r="T53">
            <v>0</v>
          </cell>
          <cell r="U53">
            <v>0</v>
          </cell>
          <cell r="V53">
            <v>0</v>
          </cell>
          <cell r="W53">
            <v>0</v>
          </cell>
          <cell r="X53">
            <v>0</v>
          </cell>
          <cell r="Y53">
            <v>0</v>
          </cell>
          <cell r="Z53">
            <v>0</v>
          </cell>
          <cell r="AA53">
            <v>0</v>
          </cell>
          <cell r="AB53">
            <v>0</v>
          </cell>
          <cell r="AC53">
            <v>0</v>
          </cell>
          <cell r="AD53">
            <v>0</v>
          </cell>
          <cell r="AE53">
            <v>0</v>
          </cell>
          <cell r="AF53">
            <v>0</v>
          </cell>
        </row>
        <row r="54">
          <cell r="D54">
            <v>2792</v>
          </cell>
          <cell r="E54">
            <v>4222</v>
          </cell>
          <cell r="F54">
            <v>4558</v>
          </cell>
          <cell r="G54">
            <v>2529</v>
          </cell>
          <cell r="H54">
            <v>2960</v>
          </cell>
          <cell r="I54">
            <v>3150</v>
          </cell>
          <cell r="J54">
            <v>2700</v>
          </cell>
          <cell r="K54">
            <v>1110</v>
          </cell>
          <cell r="L54">
            <v>3070</v>
          </cell>
          <cell r="M54">
            <v>2790</v>
          </cell>
          <cell r="N54">
            <v>2860</v>
          </cell>
          <cell r="O54">
            <v>2330</v>
          </cell>
          <cell r="P54">
            <v>35071</v>
          </cell>
          <cell r="R54" t="str">
            <v>ﾄﾖﾀ</v>
          </cell>
          <cell r="S54" t="str">
            <v>03-71LE</v>
          </cell>
          <cell r="T54">
            <v>0</v>
          </cell>
          <cell r="U54">
            <v>0</v>
          </cell>
          <cell r="V54">
            <v>0</v>
          </cell>
          <cell r="W54">
            <v>0</v>
          </cell>
          <cell r="X54">
            <v>0</v>
          </cell>
          <cell r="Y54">
            <v>0</v>
          </cell>
          <cell r="Z54">
            <v>0</v>
          </cell>
          <cell r="AA54">
            <v>0</v>
          </cell>
          <cell r="AB54">
            <v>0</v>
          </cell>
          <cell r="AC54">
            <v>0</v>
          </cell>
          <cell r="AD54">
            <v>0</v>
          </cell>
          <cell r="AE54">
            <v>0</v>
          </cell>
          <cell r="AF54">
            <v>0</v>
          </cell>
        </row>
        <row r="55">
          <cell r="D55">
            <v>1794</v>
          </cell>
          <cell r="E55">
            <v>2574</v>
          </cell>
          <cell r="F55">
            <v>3093</v>
          </cell>
          <cell r="G55">
            <v>1975</v>
          </cell>
          <cell r="H55">
            <v>1980</v>
          </cell>
          <cell r="I55">
            <v>1820</v>
          </cell>
          <cell r="J55">
            <v>1490</v>
          </cell>
          <cell r="K55">
            <v>860</v>
          </cell>
          <cell r="L55">
            <v>1940</v>
          </cell>
          <cell r="M55">
            <v>1960</v>
          </cell>
          <cell r="N55">
            <v>2050</v>
          </cell>
          <cell r="O55">
            <v>1690</v>
          </cell>
          <cell r="P55">
            <v>23226</v>
          </cell>
          <cell r="R55" t="str">
            <v>ﾄﾖﾀ</v>
          </cell>
          <cell r="S55" t="str">
            <v>03-72LE</v>
          </cell>
          <cell r="T55">
            <v>1590</v>
          </cell>
          <cell r="U55">
            <v>1880</v>
          </cell>
          <cell r="V55">
            <v>2060</v>
          </cell>
          <cell r="W55">
            <v>1700</v>
          </cell>
          <cell r="X55">
            <v>1530</v>
          </cell>
          <cell r="Y55">
            <v>1900</v>
          </cell>
          <cell r="Z55">
            <v>1860</v>
          </cell>
          <cell r="AA55">
            <v>1410</v>
          </cell>
          <cell r="AB55">
            <v>1860</v>
          </cell>
          <cell r="AC55">
            <v>1990</v>
          </cell>
          <cell r="AD55">
            <v>1990</v>
          </cell>
          <cell r="AE55">
            <v>1720</v>
          </cell>
          <cell r="AF55">
            <v>21490</v>
          </cell>
        </row>
        <row r="56">
          <cell r="D56">
            <v>5559</v>
          </cell>
          <cell r="E56">
            <v>6620</v>
          </cell>
          <cell r="F56">
            <v>7419</v>
          </cell>
          <cell r="G56">
            <v>4952</v>
          </cell>
          <cell r="H56">
            <v>5930</v>
          </cell>
          <cell r="I56">
            <v>6980</v>
          </cell>
          <cell r="J56">
            <v>7520</v>
          </cell>
          <cell r="K56">
            <v>3630</v>
          </cell>
          <cell r="L56">
            <v>7040</v>
          </cell>
          <cell r="M56">
            <v>6580</v>
          </cell>
          <cell r="N56">
            <v>6770</v>
          </cell>
          <cell r="O56">
            <v>5530</v>
          </cell>
          <cell r="P56">
            <v>74530</v>
          </cell>
          <cell r="R56" t="str">
            <v>ﾄﾖﾀ</v>
          </cell>
          <cell r="S56" t="str">
            <v>03-70LS</v>
          </cell>
          <cell r="T56">
            <v>5260</v>
          </cell>
          <cell r="U56">
            <v>6210</v>
          </cell>
          <cell r="V56">
            <v>6800</v>
          </cell>
          <cell r="W56">
            <v>5620</v>
          </cell>
          <cell r="X56">
            <v>5070</v>
          </cell>
          <cell r="Y56">
            <v>6270</v>
          </cell>
          <cell r="Z56">
            <v>6140</v>
          </cell>
          <cell r="AA56">
            <v>4670</v>
          </cell>
          <cell r="AB56">
            <v>6140</v>
          </cell>
          <cell r="AC56">
            <v>6580</v>
          </cell>
          <cell r="AD56">
            <v>6580</v>
          </cell>
          <cell r="AE56">
            <v>5680</v>
          </cell>
          <cell r="AF56">
            <v>71020</v>
          </cell>
        </row>
        <row r="57">
          <cell r="D57">
            <v>165</v>
          </cell>
          <cell r="E57">
            <v>126</v>
          </cell>
          <cell r="F57">
            <v>2</v>
          </cell>
          <cell r="G57">
            <v>0</v>
          </cell>
          <cell r="H57">
            <v>0</v>
          </cell>
          <cell r="I57">
            <v>0</v>
          </cell>
          <cell r="J57">
            <v>0</v>
          </cell>
          <cell r="K57">
            <v>0</v>
          </cell>
          <cell r="L57">
            <v>30</v>
          </cell>
          <cell r="M57">
            <v>30</v>
          </cell>
          <cell r="N57">
            <v>30</v>
          </cell>
          <cell r="O57">
            <v>30</v>
          </cell>
          <cell r="P57">
            <v>413</v>
          </cell>
          <cell r="R57" t="str">
            <v>ﾄﾖﾀ</v>
          </cell>
          <cell r="S57" t="str">
            <v>03-71LS</v>
          </cell>
          <cell r="T57">
            <v>30</v>
          </cell>
          <cell r="U57">
            <v>30</v>
          </cell>
          <cell r="V57">
            <v>30</v>
          </cell>
          <cell r="W57">
            <v>30</v>
          </cell>
          <cell r="X57">
            <v>30</v>
          </cell>
          <cell r="Y57">
            <v>30</v>
          </cell>
          <cell r="Z57">
            <v>30</v>
          </cell>
          <cell r="AA57">
            <v>30</v>
          </cell>
          <cell r="AB57">
            <v>30</v>
          </cell>
          <cell r="AC57">
            <v>30</v>
          </cell>
          <cell r="AD57">
            <v>30</v>
          </cell>
          <cell r="AE57">
            <v>30</v>
          </cell>
          <cell r="AF57">
            <v>360</v>
          </cell>
        </row>
        <row r="58">
          <cell r="D58">
            <v>6359</v>
          </cell>
          <cell r="E58">
            <v>8941</v>
          </cell>
          <cell r="F58">
            <v>11648</v>
          </cell>
          <cell r="G58">
            <v>8915</v>
          </cell>
          <cell r="H58">
            <v>7920</v>
          </cell>
          <cell r="I58">
            <v>8820</v>
          </cell>
          <cell r="J58">
            <v>8690</v>
          </cell>
          <cell r="K58">
            <v>4770</v>
          </cell>
          <cell r="L58">
            <v>6940</v>
          </cell>
          <cell r="M58">
            <v>7240</v>
          </cell>
          <cell r="N58">
            <v>7410</v>
          </cell>
          <cell r="O58">
            <v>6070</v>
          </cell>
          <cell r="P58">
            <v>93723</v>
          </cell>
          <cell r="R58" t="str">
            <v>ﾄﾖﾀ</v>
          </cell>
          <cell r="S58" t="str">
            <v>03-72LS</v>
          </cell>
          <cell r="T58">
            <v>5690</v>
          </cell>
          <cell r="U58">
            <v>7510</v>
          </cell>
          <cell r="V58">
            <v>8630</v>
          </cell>
          <cell r="W58">
            <v>6390</v>
          </cell>
          <cell r="X58">
            <v>5320</v>
          </cell>
          <cell r="Y58">
            <v>7620</v>
          </cell>
          <cell r="Z58">
            <v>7360</v>
          </cell>
          <cell r="AA58">
            <v>4580</v>
          </cell>
          <cell r="AB58">
            <v>7360</v>
          </cell>
          <cell r="AC58">
            <v>8220</v>
          </cell>
          <cell r="AD58">
            <v>8220</v>
          </cell>
          <cell r="AE58">
            <v>6530</v>
          </cell>
          <cell r="AF58">
            <v>83430</v>
          </cell>
        </row>
        <row r="59">
          <cell r="D59">
            <v>24180</v>
          </cell>
          <cell r="E59">
            <v>31403</v>
          </cell>
          <cell r="F59">
            <v>37135</v>
          </cell>
          <cell r="G59">
            <v>26354</v>
          </cell>
          <cell r="H59">
            <v>26330</v>
          </cell>
          <cell r="I59">
            <v>29640</v>
          </cell>
          <cell r="J59">
            <v>29440</v>
          </cell>
          <cell r="K59">
            <v>17333</v>
          </cell>
          <cell r="L59">
            <v>27630</v>
          </cell>
          <cell r="M59">
            <v>27530</v>
          </cell>
          <cell r="N59">
            <v>28330</v>
          </cell>
          <cell r="O59">
            <v>23300</v>
          </cell>
          <cell r="P59">
            <v>328605</v>
          </cell>
          <cell r="Q59" t="str">
            <v>*</v>
          </cell>
          <cell r="R59" t="str">
            <v>ﾄﾖﾀ</v>
          </cell>
          <cell r="S59" t="str">
            <v>計</v>
          </cell>
          <cell r="T59">
            <v>19870</v>
          </cell>
          <cell r="U59">
            <v>24240</v>
          </cell>
          <cell r="V59">
            <v>26960</v>
          </cell>
          <cell r="W59">
            <v>21550</v>
          </cell>
          <cell r="X59">
            <v>18970</v>
          </cell>
          <cell r="Y59">
            <v>24510</v>
          </cell>
          <cell r="Z59">
            <v>23890</v>
          </cell>
          <cell r="AA59">
            <v>17170</v>
          </cell>
          <cell r="AB59">
            <v>23890</v>
          </cell>
          <cell r="AC59">
            <v>25950</v>
          </cell>
          <cell r="AD59">
            <v>25950</v>
          </cell>
          <cell r="AE59">
            <v>21850</v>
          </cell>
          <cell r="AF59">
            <v>274800</v>
          </cell>
        </row>
        <row r="60">
          <cell r="D60">
            <v>2095</v>
          </cell>
          <cell r="E60">
            <v>2267</v>
          </cell>
          <cell r="F60">
            <v>3587</v>
          </cell>
          <cell r="G60">
            <v>2300</v>
          </cell>
          <cell r="H60">
            <v>1830</v>
          </cell>
          <cell r="I60">
            <v>2820</v>
          </cell>
          <cell r="J60">
            <v>2530</v>
          </cell>
          <cell r="K60">
            <v>2130</v>
          </cell>
          <cell r="L60">
            <v>1500</v>
          </cell>
          <cell r="M60">
            <v>1500</v>
          </cell>
          <cell r="N60">
            <v>1330</v>
          </cell>
          <cell r="O60">
            <v>1230</v>
          </cell>
          <cell r="P60">
            <v>25119</v>
          </cell>
          <cell r="R60" t="str">
            <v>三菱</v>
          </cell>
          <cell r="S60" t="str">
            <v>03-72L</v>
          </cell>
          <cell r="T60">
            <v>1030</v>
          </cell>
          <cell r="U60">
            <v>1030</v>
          </cell>
          <cell r="V60">
            <v>1030</v>
          </cell>
          <cell r="W60">
            <v>1030</v>
          </cell>
          <cell r="X60">
            <v>1030</v>
          </cell>
          <cell r="Y60">
            <v>1030</v>
          </cell>
          <cell r="Z60">
            <v>1030</v>
          </cell>
          <cell r="AA60">
            <v>1030</v>
          </cell>
          <cell r="AB60">
            <v>1030</v>
          </cell>
          <cell r="AC60">
            <v>1030</v>
          </cell>
          <cell r="AD60">
            <v>1030</v>
          </cell>
          <cell r="AE60">
            <v>1030</v>
          </cell>
          <cell r="AF60">
            <v>12360</v>
          </cell>
        </row>
        <row r="61">
          <cell r="D61">
            <v>4597</v>
          </cell>
          <cell r="E61">
            <v>5170</v>
          </cell>
          <cell r="F61">
            <v>5935</v>
          </cell>
          <cell r="G61">
            <v>4056</v>
          </cell>
          <cell r="H61">
            <v>4950</v>
          </cell>
          <cell r="I61">
            <v>5680</v>
          </cell>
          <cell r="J61">
            <v>4780</v>
          </cell>
          <cell r="K61">
            <v>3370</v>
          </cell>
          <cell r="L61">
            <v>5100</v>
          </cell>
          <cell r="M61">
            <v>4400</v>
          </cell>
          <cell r="N61">
            <v>4300</v>
          </cell>
          <cell r="O61">
            <v>3900</v>
          </cell>
          <cell r="P61">
            <v>56238</v>
          </cell>
          <cell r="R61" t="str">
            <v>三菱</v>
          </cell>
          <cell r="S61" t="str">
            <v>03-72LE</v>
          </cell>
          <cell r="T61">
            <v>3700</v>
          </cell>
          <cell r="U61">
            <v>4000</v>
          </cell>
          <cell r="V61">
            <v>4600</v>
          </cell>
          <cell r="W61">
            <v>3400</v>
          </cell>
          <cell r="X61">
            <v>3400</v>
          </cell>
          <cell r="Y61">
            <v>4000</v>
          </cell>
          <cell r="Z61">
            <v>4000</v>
          </cell>
          <cell r="AA61">
            <v>3200</v>
          </cell>
          <cell r="AB61">
            <v>4200</v>
          </cell>
          <cell r="AC61">
            <v>4000</v>
          </cell>
          <cell r="AD61">
            <v>3900</v>
          </cell>
          <cell r="AE61">
            <v>3600</v>
          </cell>
          <cell r="AF61">
            <v>46000</v>
          </cell>
        </row>
        <row r="62">
          <cell r="D62">
            <v>6692</v>
          </cell>
          <cell r="E62">
            <v>7437</v>
          </cell>
          <cell r="F62">
            <v>9522</v>
          </cell>
          <cell r="G62">
            <v>6356</v>
          </cell>
          <cell r="H62">
            <v>6780</v>
          </cell>
          <cell r="I62">
            <v>8500</v>
          </cell>
          <cell r="J62">
            <v>7310</v>
          </cell>
          <cell r="K62">
            <v>5500</v>
          </cell>
          <cell r="L62">
            <v>6600</v>
          </cell>
          <cell r="M62">
            <v>5900</v>
          </cell>
          <cell r="N62">
            <v>5630</v>
          </cell>
          <cell r="O62">
            <v>5130</v>
          </cell>
          <cell r="P62">
            <v>81357</v>
          </cell>
          <cell r="Q62" t="str">
            <v>*</v>
          </cell>
          <cell r="R62" t="str">
            <v>三菱</v>
          </cell>
          <cell r="S62" t="str">
            <v>計</v>
          </cell>
          <cell r="T62">
            <v>4730</v>
          </cell>
          <cell r="U62">
            <v>5030</v>
          </cell>
          <cell r="V62">
            <v>5630</v>
          </cell>
          <cell r="W62">
            <v>4430</v>
          </cell>
          <cell r="X62">
            <v>4430</v>
          </cell>
          <cell r="Y62">
            <v>5030</v>
          </cell>
          <cell r="Z62">
            <v>5030</v>
          </cell>
          <cell r="AA62">
            <v>4230</v>
          </cell>
          <cell r="AB62">
            <v>5230</v>
          </cell>
          <cell r="AC62">
            <v>5030</v>
          </cell>
          <cell r="AD62">
            <v>4930</v>
          </cell>
          <cell r="AE62">
            <v>4630</v>
          </cell>
          <cell r="AF62">
            <v>58360</v>
          </cell>
        </row>
        <row r="63">
          <cell r="D63">
            <v>20</v>
          </cell>
          <cell r="E63">
            <v>29</v>
          </cell>
          <cell r="F63">
            <v>12</v>
          </cell>
          <cell r="G63">
            <v>0</v>
          </cell>
          <cell r="H63">
            <v>15</v>
          </cell>
          <cell r="I63">
            <v>10</v>
          </cell>
          <cell r="J63">
            <v>10</v>
          </cell>
          <cell r="K63">
            <v>10</v>
          </cell>
          <cell r="L63">
            <v>10</v>
          </cell>
          <cell r="M63">
            <v>10</v>
          </cell>
          <cell r="N63">
            <v>10</v>
          </cell>
          <cell r="O63">
            <v>10</v>
          </cell>
          <cell r="P63">
            <v>146</v>
          </cell>
          <cell r="R63" t="str">
            <v>いすゞ</v>
          </cell>
          <cell r="S63" t="str">
            <v>03-55</v>
          </cell>
          <cell r="T63">
            <v>10</v>
          </cell>
          <cell r="U63">
            <v>10</v>
          </cell>
          <cell r="V63">
            <v>10</v>
          </cell>
          <cell r="W63">
            <v>10</v>
          </cell>
          <cell r="X63">
            <v>10</v>
          </cell>
          <cell r="Y63">
            <v>10</v>
          </cell>
          <cell r="Z63">
            <v>10</v>
          </cell>
          <cell r="AA63">
            <v>10</v>
          </cell>
          <cell r="AB63">
            <v>10</v>
          </cell>
          <cell r="AC63">
            <v>10</v>
          </cell>
          <cell r="AD63">
            <v>10</v>
          </cell>
          <cell r="AE63">
            <v>10</v>
          </cell>
          <cell r="AF63">
            <v>120</v>
          </cell>
        </row>
        <row r="64">
          <cell r="D64">
            <v>0</v>
          </cell>
          <cell r="E64">
            <v>7</v>
          </cell>
          <cell r="F64">
            <v>2</v>
          </cell>
          <cell r="G64">
            <v>1</v>
          </cell>
          <cell r="H64">
            <v>0</v>
          </cell>
          <cell r="I64">
            <v>0</v>
          </cell>
          <cell r="J64">
            <v>0</v>
          </cell>
          <cell r="K64">
            <v>0</v>
          </cell>
          <cell r="L64">
            <v>0</v>
          </cell>
          <cell r="M64">
            <v>0</v>
          </cell>
          <cell r="N64">
            <v>0</v>
          </cell>
          <cell r="O64">
            <v>0</v>
          </cell>
          <cell r="P64">
            <v>10</v>
          </cell>
          <cell r="R64" t="str">
            <v>いすゞ</v>
          </cell>
          <cell r="S64" t="str">
            <v>03-72L</v>
          </cell>
          <cell r="T64">
            <v>60</v>
          </cell>
          <cell r="U64">
            <v>60</v>
          </cell>
          <cell r="V64">
            <v>60</v>
          </cell>
          <cell r="W64">
            <v>60</v>
          </cell>
          <cell r="X64">
            <v>60</v>
          </cell>
          <cell r="Y64">
            <v>60</v>
          </cell>
          <cell r="Z64">
            <v>60</v>
          </cell>
          <cell r="AA64">
            <v>60</v>
          </cell>
          <cell r="AB64">
            <v>60</v>
          </cell>
          <cell r="AC64">
            <v>60</v>
          </cell>
          <cell r="AD64">
            <v>60</v>
          </cell>
          <cell r="AE64">
            <v>60</v>
          </cell>
          <cell r="AF64">
            <v>720</v>
          </cell>
        </row>
        <row r="65">
          <cell r="D65">
            <v>0</v>
          </cell>
          <cell r="E65">
            <v>0</v>
          </cell>
          <cell r="F65">
            <v>0</v>
          </cell>
          <cell r="G65">
            <v>0</v>
          </cell>
          <cell r="H65">
            <v>0</v>
          </cell>
          <cell r="I65">
            <v>0</v>
          </cell>
          <cell r="J65">
            <v>0</v>
          </cell>
          <cell r="K65">
            <v>0</v>
          </cell>
          <cell r="L65">
            <v>0</v>
          </cell>
          <cell r="M65">
            <v>0</v>
          </cell>
          <cell r="N65">
            <v>0</v>
          </cell>
          <cell r="O65">
            <v>0</v>
          </cell>
          <cell r="P65">
            <v>0</v>
          </cell>
          <cell r="R65" t="str">
            <v>いすゞ</v>
          </cell>
          <cell r="S65" t="str">
            <v>03-72LE</v>
          </cell>
          <cell r="T65">
            <v>0</v>
          </cell>
          <cell r="U65">
            <v>0</v>
          </cell>
          <cell r="V65">
            <v>0</v>
          </cell>
          <cell r="W65">
            <v>0</v>
          </cell>
          <cell r="X65">
            <v>0</v>
          </cell>
          <cell r="Y65">
            <v>0</v>
          </cell>
          <cell r="Z65">
            <v>0</v>
          </cell>
          <cell r="AA65">
            <v>300</v>
          </cell>
          <cell r="AB65">
            <v>300</v>
          </cell>
          <cell r="AC65">
            <v>300</v>
          </cell>
          <cell r="AD65">
            <v>300</v>
          </cell>
          <cell r="AE65">
            <v>300</v>
          </cell>
          <cell r="AF65">
            <v>1500</v>
          </cell>
        </row>
        <row r="66">
          <cell r="D66">
            <v>20</v>
          </cell>
          <cell r="E66">
            <v>36</v>
          </cell>
          <cell r="F66">
            <v>14</v>
          </cell>
          <cell r="G66">
            <v>1</v>
          </cell>
          <cell r="H66">
            <v>15</v>
          </cell>
          <cell r="I66">
            <v>10</v>
          </cell>
          <cell r="J66">
            <v>10</v>
          </cell>
          <cell r="K66">
            <v>10</v>
          </cell>
          <cell r="L66">
            <v>10</v>
          </cell>
          <cell r="M66">
            <v>10</v>
          </cell>
          <cell r="N66">
            <v>10</v>
          </cell>
          <cell r="O66">
            <v>10</v>
          </cell>
          <cell r="P66">
            <v>156</v>
          </cell>
          <cell r="Q66" t="str">
            <v>*</v>
          </cell>
          <cell r="R66" t="str">
            <v>いすゞ</v>
          </cell>
          <cell r="S66" t="str">
            <v>計</v>
          </cell>
          <cell r="T66">
            <v>70</v>
          </cell>
          <cell r="U66">
            <v>70</v>
          </cell>
          <cell r="V66">
            <v>70</v>
          </cell>
          <cell r="W66">
            <v>70</v>
          </cell>
          <cell r="X66">
            <v>70</v>
          </cell>
          <cell r="Y66">
            <v>70</v>
          </cell>
          <cell r="Z66">
            <v>70</v>
          </cell>
          <cell r="AA66">
            <v>370</v>
          </cell>
          <cell r="AB66">
            <v>370</v>
          </cell>
          <cell r="AC66">
            <v>370</v>
          </cell>
          <cell r="AD66">
            <v>370</v>
          </cell>
          <cell r="AE66">
            <v>370</v>
          </cell>
          <cell r="AF66">
            <v>2340</v>
          </cell>
        </row>
        <row r="67">
          <cell r="D67">
            <v>2425</v>
          </cell>
          <cell r="E67">
            <v>3130</v>
          </cell>
          <cell r="F67">
            <v>3500</v>
          </cell>
          <cell r="G67">
            <v>2969</v>
          </cell>
          <cell r="H67">
            <v>2990</v>
          </cell>
          <cell r="I67">
            <v>4775</v>
          </cell>
          <cell r="J67">
            <v>3870</v>
          </cell>
          <cell r="K67">
            <v>3125</v>
          </cell>
          <cell r="L67">
            <v>3380</v>
          </cell>
          <cell r="M67">
            <v>3360</v>
          </cell>
          <cell r="N67">
            <v>3380</v>
          </cell>
          <cell r="O67">
            <v>2840</v>
          </cell>
          <cell r="P67">
            <v>39744</v>
          </cell>
          <cell r="R67" t="str">
            <v>ｽｽﾞｷ</v>
          </cell>
          <cell r="S67" t="str">
            <v>03-71LE</v>
          </cell>
          <cell r="T67">
            <v>3380</v>
          </cell>
          <cell r="U67">
            <v>2910</v>
          </cell>
          <cell r="V67">
            <v>2580</v>
          </cell>
          <cell r="W67">
            <v>2070</v>
          </cell>
          <cell r="X67">
            <v>1860</v>
          </cell>
          <cell r="Y67">
            <v>2240</v>
          </cell>
          <cell r="Z67">
            <v>1850</v>
          </cell>
          <cell r="AA67">
            <v>1250</v>
          </cell>
          <cell r="AB67">
            <v>2600</v>
          </cell>
          <cell r="AC67">
            <v>2350</v>
          </cell>
          <cell r="AD67">
            <v>2230</v>
          </cell>
          <cell r="AE67">
            <v>1980</v>
          </cell>
          <cell r="AF67">
            <v>27300</v>
          </cell>
        </row>
        <row r="68">
          <cell r="D68">
            <v>4336</v>
          </cell>
          <cell r="E68">
            <v>5001</v>
          </cell>
          <cell r="F68">
            <v>4213</v>
          </cell>
          <cell r="G68">
            <v>5688</v>
          </cell>
          <cell r="H68">
            <v>3675</v>
          </cell>
          <cell r="I68">
            <v>4765</v>
          </cell>
          <cell r="J68">
            <v>5525</v>
          </cell>
          <cell r="K68">
            <v>3120</v>
          </cell>
          <cell r="L68">
            <v>4940</v>
          </cell>
          <cell r="M68">
            <v>4550</v>
          </cell>
          <cell r="N68">
            <v>4310</v>
          </cell>
          <cell r="O68">
            <v>4040</v>
          </cell>
          <cell r="P68">
            <v>54163</v>
          </cell>
          <cell r="R68" t="str">
            <v>ｽｽﾞｷ</v>
          </cell>
          <cell r="S68" t="str">
            <v>03-72LE</v>
          </cell>
          <cell r="T68">
            <v>4300</v>
          </cell>
          <cell r="U68">
            <v>3450</v>
          </cell>
          <cell r="V68">
            <v>3100</v>
          </cell>
          <cell r="W68">
            <v>1630</v>
          </cell>
          <cell r="X68">
            <v>1510</v>
          </cell>
          <cell r="Y68">
            <v>1790</v>
          </cell>
          <cell r="Z68">
            <v>1650</v>
          </cell>
          <cell r="AA68">
            <v>1150</v>
          </cell>
          <cell r="AB68">
            <v>1950</v>
          </cell>
          <cell r="AC68">
            <v>1850</v>
          </cell>
          <cell r="AD68">
            <v>1660</v>
          </cell>
          <cell r="AE68">
            <v>1530</v>
          </cell>
          <cell r="AF68">
            <v>25570</v>
          </cell>
        </row>
        <row r="69">
          <cell r="D69">
            <v>6761</v>
          </cell>
          <cell r="E69">
            <v>8131</v>
          </cell>
          <cell r="F69">
            <v>7713</v>
          </cell>
          <cell r="G69">
            <v>8657</v>
          </cell>
          <cell r="H69">
            <v>6665</v>
          </cell>
          <cell r="I69">
            <v>9540</v>
          </cell>
          <cell r="J69">
            <v>9395</v>
          </cell>
          <cell r="K69">
            <v>6245</v>
          </cell>
          <cell r="L69">
            <v>8320</v>
          </cell>
          <cell r="M69">
            <v>7910</v>
          </cell>
          <cell r="N69">
            <v>7690</v>
          </cell>
          <cell r="O69">
            <v>6880</v>
          </cell>
          <cell r="P69">
            <v>93907</v>
          </cell>
          <cell r="Q69" t="str">
            <v>*</v>
          </cell>
          <cell r="R69" t="str">
            <v>ｽｽﾞｷ</v>
          </cell>
          <cell r="S69" t="str">
            <v>計</v>
          </cell>
          <cell r="T69">
            <v>7680</v>
          </cell>
          <cell r="U69">
            <v>6360</v>
          </cell>
          <cell r="V69">
            <v>5680</v>
          </cell>
          <cell r="W69">
            <v>3700</v>
          </cell>
          <cell r="X69">
            <v>3370</v>
          </cell>
          <cell r="Y69">
            <v>4030</v>
          </cell>
          <cell r="Z69">
            <v>3500</v>
          </cell>
          <cell r="AA69">
            <v>2400</v>
          </cell>
          <cell r="AB69">
            <v>4550</v>
          </cell>
          <cell r="AC69">
            <v>4200</v>
          </cell>
          <cell r="AD69">
            <v>3890</v>
          </cell>
          <cell r="AE69">
            <v>3510</v>
          </cell>
          <cell r="AF69">
            <v>52870</v>
          </cell>
        </row>
        <row r="70">
          <cell r="D70">
            <v>550</v>
          </cell>
          <cell r="E70">
            <v>565</v>
          </cell>
          <cell r="F70">
            <v>640</v>
          </cell>
          <cell r="G70">
            <v>285</v>
          </cell>
          <cell r="H70">
            <v>250</v>
          </cell>
          <cell r="I70">
            <v>260</v>
          </cell>
          <cell r="J70">
            <v>280</v>
          </cell>
          <cell r="K70">
            <v>230</v>
          </cell>
          <cell r="L70">
            <v>200</v>
          </cell>
          <cell r="M70">
            <v>200</v>
          </cell>
          <cell r="N70">
            <v>400</v>
          </cell>
          <cell r="O70">
            <v>400</v>
          </cell>
          <cell r="P70">
            <v>4260</v>
          </cell>
          <cell r="R70" t="str">
            <v>ﾏﾂﾀﾞ</v>
          </cell>
          <cell r="S70" t="str">
            <v>03-70LE</v>
          </cell>
          <cell r="T70">
            <v>400</v>
          </cell>
          <cell r="U70">
            <v>400</v>
          </cell>
          <cell r="V70">
            <v>400</v>
          </cell>
          <cell r="W70">
            <v>400</v>
          </cell>
          <cell r="X70">
            <v>400</v>
          </cell>
          <cell r="Y70">
            <v>400</v>
          </cell>
          <cell r="Z70">
            <v>200</v>
          </cell>
          <cell r="AA70">
            <v>200</v>
          </cell>
          <cell r="AB70">
            <v>200</v>
          </cell>
          <cell r="AC70">
            <v>200</v>
          </cell>
          <cell r="AD70">
            <v>400</v>
          </cell>
          <cell r="AE70">
            <v>400</v>
          </cell>
          <cell r="AF70">
            <v>4000</v>
          </cell>
        </row>
        <row r="71">
          <cell r="D71">
            <v>275</v>
          </cell>
          <cell r="E71">
            <v>300</v>
          </cell>
          <cell r="F71">
            <v>190</v>
          </cell>
          <cell r="G71">
            <v>106</v>
          </cell>
          <cell r="H71">
            <v>0</v>
          </cell>
          <cell r="I71">
            <v>0</v>
          </cell>
          <cell r="J71">
            <v>0</v>
          </cell>
          <cell r="K71">
            <v>0</v>
          </cell>
          <cell r="L71">
            <v>0</v>
          </cell>
          <cell r="M71">
            <v>0</v>
          </cell>
          <cell r="N71">
            <v>0</v>
          </cell>
          <cell r="O71">
            <v>0</v>
          </cell>
          <cell r="P71">
            <v>871</v>
          </cell>
          <cell r="R71" t="str">
            <v>ﾏﾂﾀﾞ</v>
          </cell>
          <cell r="S71" t="str">
            <v>03-72LE</v>
          </cell>
          <cell r="T71">
            <v>0</v>
          </cell>
          <cell r="U71">
            <v>0</v>
          </cell>
          <cell r="V71">
            <v>0</v>
          </cell>
          <cell r="W71">
            <v>0</v>
          </cell>
          <cell r="X71">
            <v>0</v>
          </cell>
          <cell r="Y71">
            <v>0</v>
          </cell>
          <cell r="Z71">
            <v>0</v>
          </cell>
          <cell r="AA71">
            <v>0</v>
          </cell>
          <cell r="AB71">
            <v>0</v>
          </cell>
          <cell r="AC71">
            <v>0</v>
          </cell>
          <cell r="AD71">
            <v>0</v>
          </cell>
          <cell r="AE71">
            <v>0</v>
          </cell>
          <cell r="AF71">
            <v>0</v>
          </cell>
        </row>
        <row r="72">
          <cell r="D72">
            <v>825</v>
          </cell>
          <cell r="E72">
            <v>865</v>
          </cell>
          <cell r="F72">
            <v>830</v>
          </cell>
          <cell r="G72">
            <v>391</v>
          </cell>
          <cell r="H72">
            <v>250</v>
          </cell>
          <cell r="I72">
            <v>260</v>
          </cell>
          <cell r="J72">
            <v>280</v>
          </cell>
          <cell r="K72">
            <v>230</v>
          </cell>
          <cell r="L72">
            <v>200</v>
          </cell>
          <cell r="M72">
            <v>200</v>
          </cell>
          <cell r="N72">
            <v>400</v>
          </cell>
          <cell r="O72">
            <v>400</v>
          </cell>
          <cell r="P72">
            <v>5131</v>
          </cell>
          <cell r="Q72" t="str">
            <v>*</v>
          </cell>
          <cell r="R72" t="str">
            <v>ﾏﾂﾀﾞ</v>
          </cell>
          <cell r="S72" t="str">
            <v>計</v>
          </cell>
          <cell r="T72">
            <v>400</v>
          </cell>
          <cell r="U72">
            <v>400</v>
          </cell>
          <cell r="V72">
            <v>400</v>
          </cell>
          <cell r="W72">
            <v>400</v>
          </cell>
          <cell r="X72">
            <v>400</v>
          </cell>
          <cell r="Y72">
            <v>400</v>
          </cell>
          <cell r="Z72">
            <v>200</v>
          </cell>
          <cell r="AA72">
            <v>200</v>
          </cell>
          <cell r="AB72">
            <v>200</v>
          </cell>
          <cell r="AC72">
            <v>200</v>
          </cell>
          <cell r="AD72">
            <v>400</v>
          </cell>
          <cell r="AE72">
            <v>400</v>
          </cell>
          <cell r="AF72">
            <v>4000</v>
          </cell>
        </row>
        <row r="73">
          <cell r="D73">
            <v>450</v>
          </cell>
          <cell r="E73">
            <v>225</v>
          </cell>
          <cell r="F73">
            <v>513</v>
          </cell>
          <cell r="G73">
            <v>537</v>
          </cell>
          <cell r="H73">
            <v>350</v>
          </cell>
          <cell r="I73">
            <v>820</v>
          </cell>
          <cell r="J73">
            <v>960</v>
          </cell>
          <cell r="K73">
            <v>1050</v>
          </cell>
          <cell r="L73">
            <v>520</v>
          </cell>
          <cell r="M73">
            <v>520</v>
          </cell>
          <cell r="N73">
            <v>520</v>
          </cell>
          <cell r="O73">
            <v>520</v>
          </cell>
          <cell r="P73">
            <v>6985</v>
          </cell>
          <cell r="R73" t="str">
            <v>現代</v>
          </cell>
          <cell r="S73" t="str">
            <v>03-72LE</v>
          </cell>
          <cell r="T73">
            <v>450</v>
          </cell>
          <cell r="U73">
            <v>450</v>
          </cell>
          <cell r="V73">
            <v>450</v>
          </cell>
          <cell r="W73">
            <v>450</v>
          </cell>
          <cell r="X73">
            <v>450</v>
          </cell>
          <cell r="Y73">
            <v>450</v>
          </cell>
          <cell r="Z73">
            <v>450</v>
          </cell>
          <cell r="AA73">
            <v>450</v>
          </cell>
          <cell r="AB73">
            <v>450</v>
          </cell>
          <cell r="AC73">
            <v>450</v>
          </cell>
          <cell r="AD73">
            <v>450</v>
          </cell>
          <cell r="AE73">
            <v>450</v>
          </cell>
          <cell r="AF73">
            <v>5400</v>
          </cell>
        </row>
        <row r="74">
          <cell r="D74">
            <v>450</v>
          </cell>
          <cell r="E74">
            <v>225</v>
          </cell>
          <cell r="F74">
            <v>513</v>
          </cell>
          <cell r="G74">
            <v>537</v>
          </cell>
          <cell r="H74">
            <v>350</v>
          </cell>
          <cell r="I74">
            <v>820</v>
          </cell>
          <cell r="J74">
            <v>960</v>
          </cell>
          <cell r="K74">
            <v>1050</v>
          </cell>
          <cell r="L74">
            <v>520</v>
          </cell>
          <cell r="M74">
            <v>520</v>
          </cell>
          <cell r="N74">
            <v>520</v>
          </cell>
          <cell r="O74">
            <v>520</v>
          </cell>
          <cell r="P74">
            <v>6985</v>
          </cell>
          <cell r="Q74" t="str">
            <v>*</v>
          </cell>
          <cell r="R74" t="str">
            <v>現代</v>
          </cell>
          <cell r="S74" t="str">
            <v>計</v>
          </cell>
          <cell r="T74">
            <v>450</v>
          </cell>
          <cell r="U74">
            <v>450</v>
          </cell>
          <cell r="V74">
            <v>450</v>
          </cell>
          <cell r="W74">
            <v>450</v>
          </cell>
          <cell r="X74">
            <v>450</v>
          </cell>
          <cell r="Y74">
            <v>450</v>
          </cell>
          <cell r="Z74">
            <v>450</v>
          </cell>
          <cell r="AA74">
            <v>450</v>
          </cell>
          <cell r="AB74">
            <v>450</v>
          </cell>
          <cell r="AC74">
            <v>450</v>
          </cell>
          <cell r="AD74">
            <v>450</v>
          </cell>
          <cell r="AE74">
            <v>450</v>
          </cell>
          <cell r="AF74">
            <v>5400</v>
          </cell>
        </row>
        <row r="75">
          <cell r="D75">
            <v>0</v>
          </cell>
          <cell r="E75">
            <v>0</v>
          </cell>
          <cell r="F75">
            <v>0</v>
          </cell>
          <cell r="G75">
            <v>96</v>
          </cell>
          <cell r="H75">
            <v>230</v>
          </cell>
          <cell r="I75">
            <v>190</v>
          </cell>
          <cell r="J75">
            <v>0</v>
          </cell>
          <cell r="K75">
            <v>0</v>
          </cell>
          <cell r="L75">
            <v>0</v>
          </cell>
          <cell r="M75">
            <v>0</v>
          </cell>
          <cell r="N75">
            <v>0</v>
          </cell>
          <cell r="O75">
            <v>0</v>
          </cell>
          <cell r="P75">
            <v>516</v>
          </cell>
          <cell r="R75" t="str">
            <v>大宇</v>
          </cell>
          <cell r="S75" t="str">
            <v>03-71</v>
          </cell>
          <cell r="T75">
            <v>0</v>
          </cell>
          <cell r="U75">
            <v>0</v>
          </cell>
          <cell r="V75">
            <v>0</v>
          </cell>
          <cell r="W75">
            <v>0</v>
          </cell>
          <cell r="X75">
            <v>0</v>
          </cell>
          <cell r="Y75">
            <v>0</v>
          </cell>
          <cell r="Z75">
            <v>0</v>
          </cell>
          <cell r="AA75">
            <v>0</v>
          </cell>
          <cell r="AB75">
            <v>0</v>
          </cell>
          <cell r="AC75">
            <v>0</v>
          </cell>
          <cell r="AD75">
            <v>0</v>
          </cell>
          <cell r="AE75">
            <v>0</v>
          </cell>
          <cell r="AF75">
            <v>0</v>
          </cell>
        </row>
        <row r="76">
          <cell r="D76">
            <v>0</v>
          </cell>
          <cell r="E76">
            <v>0</v>
          </cell>
          <cell r="F76">
            <v>0</v>
          </cell>
          <cell r="G76">
            <v>0</v>
          </cell>
          <cell r="H76">
            <v>0</v>
          </cell>
          <cell r="I76">
            <v>0</v>
          </cell>
          <cell r="J76">
            <v>0</v>
          </cell>
          <cell r="K76">
            <v>0</v>
          </cell>
          <cell r="L76">
            <v>0</v>
          </cell>
          <cell r="M76">
            <v>0</v>
          </cell>
          <cell r="N76">
            <v>0</v>
          </cell>
          <cell r="O76">
            <v>0</v>
          </cell>
          <cell r="P76">
            <v>0</v>
          </cell>
          <cell r="R76" t="str">
            <v>大宇</v>
          </cell>
          <cell r="S76" t="str">
            <v>03-71L</v>
          </cell>
          <cell r="T76">
            <v>0</v>
          </cell>
          <cell r="U76">
            <v>0</v>
          </cell>
          <cell r="V76">
            <v>0</v>
          </cell>
          <cell r="W76">
            <v>0</v>
          </cell>
          <cell r="X76">
            <v>0</v>
          </cell>
          <cell r="Y76">
            <v>0</v>
          </cell>
          <cell r="Z76">
            <v>0</v>
          </cell>
          <cell r="AA76">
            <v>0</v>
          </cell>
          <cell r="AB76">
            <v>0</v>
          </cell>
          <cell r="AC76">
            <v>0</v>
          </cell>
          <cell r="AD76">
            <v>0</v>
          </cell>
          <cell r="AE76">
            <v>0</v>
          </cell>
          <cell r="AF76">
            <v>0</v>
          </cell>
        </row>
        <row r="77">
          <cell r="D77">
            <v>0</v>
          </cell>
          <cell r="E77">
            <v>0</v>
          </cell>
          <cell r="F77">
            <v>0</v>
          </cell>
          <cell r="G77">
            <v>0</v>
          </cell>
          <cell r="H77">
            <v>0</v>
          </cell>
          <cell r="I77">
            <v>50</v>
          </cell>
          <cell r="J77">
            <v>0</v>
          </cell>
          <cell r="K77">
            <v>0</v>
          </cell>
          <cell r="L77">
            <v>0</v>
          </cell>
          <cell r="M77">
            <v>0</v>
          </cell>
          <cell r="N77">
            <v>0</v>
          </cell>
          <cell r="O77">
            <v>0</v>
          </cell>
          <cell r="P77">
            <v>50</v>
          </cell>
          <cell r="R77" t="str">
            <v>大宇</v>
          </cell>
          <cell r="S77" t="str">
            <v>03-71LE</v>
          </cell>
          <cell r="T77">
            <v>0</v>
          </cell>
          <cell r="U77">
            <v>0</v>
          </cell>
          <cell r="V77">
            <v>0</v>
          </cell>
          <cell r="W77">
            <v>0</v>
          </cell>
          <cell r="X77">
            <v>0</v>
          </cell>
          <cell r="Y77">
            <v>0</v>
          </cell>
          <cell r="Z77">
            <v>0</v>
          </cell>
          <cell r="AA77">
            <v>0</v>
          </cell>
          <cell r="AB77">
            <v>0</v>
          </cell>
          <cell r="AC77">
            <v>0</v>
          </cell>
          <cell r="AD77">
            <v>0</v>
          </cell>
          <cell r="AE77">
            <v>0</v>
          </cell>
          <cell r="AF77">
            <v>0</v>
          </cell>
        </row>
        <row r="78">
          <cell r="D78">
            <v>0</v>
          </cell>
          <cell r="E78">
            <v>0</v>
          </cell>
          <cell r="F78">
            <v>0</v>
          </cell>
          <cell r="G78">
            <v>96</v>
          </cell>
          <cell r="H78">
            <v>230</v>
          </cell>
          <cell r="I78">
            <v>240</v>
          </cell>
          <cell r="J78">
            <v>0</v>
          </cell>
          <cell r="K78">
            <v>0</v>
          </cell>
          <cell r="L78">
            <v>0</v>
          </cell>
          <cell r="M78">
            <v>0</v>
          </cell>
          <cell r="N78">
            <v>0</v>
          </cell>
          <cell r="O78">
            <v>0</v>
          </cell>
          <cell r="P78">
            <v>566</v>
          </cell>
          <cell r="Q78" t="str">
            <v>*</v>
          </cell>
          <cell r="R78" t="str">
            <v>大宇</v>
          </cell>
          <cell r="S78" t="str">
            <v>計</v>
          </cell>
          <cell r="T78">
            <v>0</v>
          </cell>
          <cell r="U78">
            <v>0</v>
          </cell>
          <cell r="V78">
            <v>0</v>
          </cell>
          <cell r="W78">
            <v>0</v>
          </cell>
          <cell r="X78">
            <v>0</v>
          </cell>
          <cell r="Y78">
            <v>0</v>
          </cell>
          <cell r="Z78">
            <v>0</v>
          </cell>
          <cell r="AA78">
            <v>0</v>
          </cell>
          <cell r="AB78">
            <v>0</v>
          </cell>
          <cell r="AC78">
            <v>0</v>
          </cell>
          <cell r="AD78">
            <v>0</v>
          </cell>
          <cell r="AE78">
            <v>0</v>
          </cell>
          <cell r="AF78">
            <v>0</v>
          </cell>
        </row>
        <row r="79">
          <cell r="D79">
            <v>180</v>
          </cell>
          <cell r="E79">
            <v>306</v>
          </cell>
          <cell r="F79">
            <v>414</v>
          </cell>
          <cell r="G79">
            <v>180</v>
          </cell>
          <cell r="H79">
            <v>90</v>
          </cell>
          <cell r="I79">
            <v>180</v>
          </cell>
          <cell r="J79">
            <v>90</v>
          </cell>
          <cell r="K79">
            <v>90</v>
          </cell>
          <cell r="L79">
            <v>90</v>
          </cell>
          <cell r="M79">
            <v>90</v>
          </cell>
          <cell r="N79">
            <v>90</v>
          </cell>
          <cell r="O79">
            <v>90</v>
          </cell>
          <cell r="P79">
            <v>1890</v>
          </cell>
          <cell r="R79" t="str">
            <v>起亜</v>
          </cell>
          <cell r="S79" t="str">
            <v>03-70LE</v>
          </cell>
          <cell r="T79">
            <v>90</v>
          </cell>
          <cell r="U79">
            <v>90</v>
          </cell>
          <cell r="V79">
            <v>90</v>
          </cell>
          <cell r="W79">
            <v>90</v>
          </cell>
          <cell r="X79">
            <v>90</v>
          </cell>
          <cell r="Y79">
            <v>90</v>
          </cell>
          <cell r="Z79">
            <v>90</v>
          </cell>
          <cell r="AA79">
            <v>90</v>
          </cell>
          <cell r="AB79">
            <v>90</v>
          </cell>
          <cell r="AC79">
            <v>90</v>
          </cell>
          <cell r="AD79">
            <v>90</v>
          </cell>
          <cell r="AE79">
            <v>90</v>
          </cell>
          <cell r="AF79">
            <v>1080</v>
          </cell>
        </row>
        <row r="80">
          <cell r="D80">
            <v>0</v>
          </cell>
          <cell r="E80">
            <v>180</v>
          </cell>
          <cell r="F80">
            <v>0</v>
          </cell>
          <cell r="G80">
            <v>36</v>
          </cell>
          <cell r="H80">
            <v>140</v>
          </cell>
          <cell r="I80">
            <v>0</v>
          </cell>
          <cell r="J80">
            <v>0</v>
          </cell>
          <cell r="K80">
            <v>0</v>
          </cell>
          <cell r="L80">
            <v>90</v>
          </cell>
          <cell r="M80">
            <v>90</v>
          </cell>
          <cell r="N80">
            <v>90</v>
          </cell>
          <cell r="O80">
            <v>90</v>
          </cell>
          <cell r="P80">
            <v>716</v>
          </cell>
          <cell r="R80" t="str">
            <v>起亜</v>
          </cell>
          <cell r="S80" t="str">
            <v>03-71LE</v>
          </cell>
          <cell r="T80">
            <v>90</v>
          </cell>
          <cell r="U80">
            <v>90</v>
          </cell>
          <cell r="V80">
            <v>90</v>
          </cell>
          <cell r="W80">
            <v>50</v>
          </cell>
          <cell r="X80">
            <v>90</v>
          </cell>
          <cell r="Y80">
            <v>90</v>
          </cell>
          <cell r="Z80">
            <v>90</v>
          </cell>
          <cell r="AA80">
            <v>90</v>
          </cell>
          <cell r="AB80">
            <v>90</v>
          </cell>
          <cell r="AC80">
            <v>90</v>
          </cell>
          <cell r="AD80">
            <v>90</v>
          </cell>
          <cell r="AE80">
            <v>90</v>
          </cell>
          <cell r="AF80">
            <v>1040</v>
          </cell>
        </row>
        <row r="81">
          <cell r="D81">
            <v>5391</v>
          </cell>
          <cell r="E81">
            <v>5319</v>
          </cell>
          <cell r="F81">
            <v>5112</v>
          </cell>
          <cell r="G81">
            <v>3645</v>
          </cell>
          <cell r="H81">
            <v>2600</v>
          </cell>
          <cell r="I81">
            <v>4500</v>
          </cell>
          <cell r="J81">
            <v>2410</v>
          </cell>
          <cell r="K81">
            <v>2120</v>
          </cell>
          <cell r="L81">
            <v>3000</v>
          </cell>
          <cell r="M81">
            <v>3000</v>
          </cell>
          <cell r="N81">
            <v>3000</v>
          </cell>
          <cell r="O81">
            <v>3000</v>
          </cell>
          <cell r="P81">
            <v>43097</v>
          </cell>
          <cell r="R81" t="str">
            <v>起亜</v>
          </cell>
          <cell r="S81" t="str">
            <v>03-72LE</v>
          </cell>
          <cell r="T81">
            <v>3000</v>
          </cell>
          <cell r="U81">
            <v>3000</v>
          </cell>
          <cell r="V81">
            <v>3000</v>
          </cell>
          <cell r="W81">
            <v>3000</v>
          </cell>
          <cell r="X81">
            <v>3000</v>
          </cell>
          <cell r="Y81">
            <v>3000</v>
          </cell>
          <cell r="Z81">
            <v>3000</v>
          </cell>
          <cell r="AA81">
            <v>3000</v>
          </cell>
          <cell r="AB81">
            <v>3000</v>
          </cell>
          <cell r="AC81">
            <v>3000</v>
          </cell>
          <cell r="AD81">
            <v>3000</v>
          </cell>
          <cell r="AE81">
            <v>3000</v>
          </cell>
          <cell r="AF81">
            <v>36000</v>
          </cell>
        </row>
        <row r="82">
          <cell r="D82">
            <v>5571</v>
          </cell>
          <cell r="E82">
            <v>5805</v>
          </cell>
          <cell r="F82">
            <v>5526</v>
          </cell>
          <cell r="G82">
            <v>3861</v>
          </cell>
          <cell r="H82">
            <v>2830</v>
          </cell>
          <cell r="I82">
            <v>4680</v>
          </cell>
          <cell r="J82">
            <v>2500</v>
          </cell>
          <cell r="K82">
            <v>2210</v>
          </cell>
          <cell r="L82">
            <v>3180</v>
          </cell>
          <cell r="M82">
            <v>3180</v>
          </cell>
          <cell r="N82">
            <v>3180</v>
          </cell>
          <cell r="O82">
            <v>3180</v>
          </cell>
          <cell r="P82">
            <v>45703</v>
          </cell>
          <cell r="Q82" t="str">
            <v>*</v>
          </cell>
          <cell r="R82" t="str">
            <v>起亜</v>
          </cell>
          <cell r="S82" t="str">
            <v>計</v>
          </cell>
          <cell r="T82">
            <v>3180</v>
          </cell>
          <cell r="U82">
            <v>3180</v>
          </cell>
          <cell r="V82">
            <v>3180</v>
          </cell>
          <cell r="W82">
            <v>3140</v>
          </cell>
          <cell r="X82">
            <v>3180</v>
          </cell>
          <cell r="Y82">
            <v>3180</v>
          </cell>
          <cell r="Z82">
            <v>3180</v>
          </cell>
          <cell r="AA82">
            <v>3180</v>
          </cell>
          <cell r="AB82">
            <v>3180</v>
          </cell>
          <cell r="AC82">
            <v>3180</v>
          </cell>
          <cell r="AD82">
            <v>3180</v>
          </cell>
          <cell r="AE82">
            <v>3180</v>
          </cell>
          <cell r="AF82">
            <v>38120</v>
          </cell>
        </row>
        <row r="83">
          <cell r="D83">
            <v>0</v>
          </cell>
          <cell r="E83">
            <v>0</v>
          </cell>
          <cell r="F83">
            <v>0</v>
          </cell>
          <cell r="G83">
            <v>0</v>
          </cell>
          <cell r="H83">
            <v>0</v>
          </cell>
          <cell r="I83">
            <v>0</v>
          </cell>
          <cell r="J83">
            <v>0</v>
          </cell>
          <cell r="K83">
            <v>0</v>
          </cell>
          <cell r="L83">
            <v>0</v>
          </cell>
          <cell r="M83">
            <v>0</v>
          </cell>
          <cell r="N83">
            <v>0</v>
          </cell>
          <cell r="O83">
            <v>0</v>
          </cell>
          <cell r="P83">
            <v>0</v>
          </cell>
          <cell r="R83" t="str">
            <v>現代精工</v>
          </cell>
          <cell r="S83" t="str">
            <v>03-72LE</v>
          </cell>
          <cell r="T83">
            <v>0</v>
          </cell>
          <cell r="U83">
            <v>0</v>
          </cell>
          <cell r="V83">
            <v>0</v>
          </cell>
          <cell r="W83">
            <v>830</v>
          </cell>
          <cell r="X83">
            <v>830</v>
          </cell>
          <cell r="Y83">
            <v>830</v>
          </cell>
          <cell r="Z83">
            <v>830</v>
          </cell>
          <cell r="AA83">
            <v>830</v>
          </cell>
          <cell r="AB83">
            <v>830</v>
          </cell>
          <cell r="AC83">
            <v>830</v>
          </cell>
          <cell r="AD83">
            <v>830</v>
          </cell>
          <cell r="AE83">
            <v>830</v>
          </cell>
          <cell r="AF83">
            <v>7470</v>
          </cell>
        </row>
        <row r="84">
          <cell r="D84">
            <v>0</v>
          </cell>
          <cell r="E84">
            <v>0</v>
          </cell>
          <cell r="F84">
            <v>0</v>
          </cell>
          <cell r="G84">
            <v>0</v>
          </cell>
          <cell r="H84">
            <v>0</v>
          </cell>
          <cell r="I84">
            <v>0</v>
          </cell>
          <cell r="J84">
            <v>0</v>
          </cell>
          <cell r="K84">
            <v>0</v>
          </cell>
          <cell r="L84">
            <v>0</v>
          </cell>
          <cell r="M84">
            <v>0</v>
          </cell>
          <cell r="N84">
            <v>0</v>
          </cell>
          <cell r="O84">
            <v>0</v>
          </cell>
          <cell r="P84">
            <v>0</v>
          </cell>
          <cell r="Q84" t="str">
            <v>*</v>
          </cell>
          <cell r="R84" t="str">
            <v>現代精工</v>
          </cell>
          <cell r="S84" t="str">
            <v>計</v>
          </cell>
          <cell r="T84">
            <v>0</v>
          </cell>
          <cell r="U84">
            <v>0</v>
          </cell>
          <cell r="V84">
            <v>0</v>
          </cell>
          <cell r="W84">
            <v>830</v>
          </cell>
          <cell r="X84">
            <v>830</v>
          </cell>
          <cell r="Y84">
            <v>830</v>
          </cell>
          <cell r="Z84">
            <v>830</v>
          </cell>
          <cell r="AA84">
            <v>830</v>
          </cell>
          <cell r="AB84">
            <v>830</v>
          </cell>
          <cell r="AC84">
            <v>830</v>
          </cell>
          <cell r="AD84">
            <v>830</v>
          </cell>
          <cell r="AE84">
            <v>830</v>
          </cell>
          <cell r="AF84">
            <v>7470</v>
          </cell>
        </row>
        <row r="85">
          <cell r="D85">
            <v>44499</v>
          </cell>
          <cell r="E85">
            <v>53902</v>
          </cell>
          <cell r="F85">
            <v>61253</v>
          </cell>
          <cell r="G85">
            <v>46253</v>
          </cell>
          <cell r="H85">
            <v>43450</v>
          </cell>
          <cell r="I85">
            <v>53690</v>
          </cell>
          <cell r="J85">
            <v>49895</v>
          </cell>
          <cell r="K85">
            <v>32578</v>
          </cell>
          <cell r="L85">
            <v>46460</v>
          </cell>
          <cell r="M85">
            <v>45250</v>
          </cell>
          <cell r="N85">
            <v>45760</v>
          </cell>
          <cell r="O85">
            <v>39420</v>
          </cell>
          <cell r="P85">
            <v>562410</v>
          </cell>
          <cell r="Q85" t="str">
            <v>**</v>
          </cell>
          <cell r="R85">
            <v>0</v>
          </cell>
          <cell r="S85" t="str">
            <v>03系合計</v>
          </cell>
          <cell r="T85">
            <v>36380</v>
          </cell>
          <cell r="U85">
            <v>39730</v>
          </cell>
          <cell r="V85">
            <v>42370</v>
          </cell>
          <cell r="W85">
            <v>34570</v>
          </cell>
          <cell r="X85">
            <v>31700</v>
          </cell>
          <cell r="Y85">
            <v>38500</v>
          </cell>
          <cell r="Z85">
            <v>37150</v>
          </cell>
          <cell r="AA85">
            <v>28830</v>
          </cell>
          <cell r="AB85">
            <v>38700</v>
          </cell>
          <cell r="AC85">
            <v>40210</v>
          </cell>
          <cell r="AD85">
            <v>40000</v>
          </cell>
          <cell r="AE85">
            <v>35220</v>
          </cell>
          <cell r="AF85">
            <v>443360</v>
          </cell>
        </row>
        <row r="88">
          <cell r="D88">
            <v>18918</v>
          </cell>
          <cell r="E88">
            <v>23225</v>
          </cell>
          <cell r="F88">
            <v>29024</v>
          </cell>
          <cell r="G88">
            <v>26553</v>
          </cell>
          <cell r="H88">
            <v>25390</v>
          </cell>
          <cell r="I88">
            <v>28310</v>
          </cell>
          <cell r="J88">
            <v>28880</v>
          </cell>
          <cell r="K88">
            <v>24652</v>
          </cell>
          <cell r="L88">
            <v>23710</v>
          </cell>
          <cell r="M88">
            <v>23150</v>
          </cell>
          <cell r="N88">
            <v>23680</v>
          </cell>
          <cell r="O88">
            <v>20810</v>
          </cell>
          <cell r="P88">
            <v>296302</v>
          </cell>
          <cell r="R88" t="str">
            <v>ﾄﾖﾀ</v>
          </cell>
          <cell r="S88" t="str">
            <v>30-40LE</v>
          </cell>
          <cell r="T88">
            <v>15360</v>
          </cell>
          <cell r="U88">
            <v>17760</v>
          </cell>
          <cell r="V88">
            <v>19430</v>
          </cell>
          <cell r="W88">
            <v>16160</v>
          </cell>
          <cell r="X88">
            <v>15080</v>
          </cell>
          <cell r="Y88">
            <v>18030</v>
          </cell>
          <cell r="Z88">
            <v>17960</v>
          </cell>
          <cell r="AA88">
            <v>12180</v>
          </cell>
          <cell r="AB88">
            <v>20340</v>
          </cell>
          <cell r="AC88">
            <v>22220</v>
          </cell>
          <cell r="AD88">
            <v>22460</v>
          </cell>
          <cell r="AE88">
            <v>20320</v>
          </cell>
          <cell r="AF88">
            <v>217300</v>
          </cell>
        </row>
        <row r="89">
          <cell r="D89">
            <v>130</v>
          </cell>
          <cell r="E89">
            <v>134</v>
          </cell>
          <cell r="F89">
            <v>205</v>
          </cell>
          <cell r="G89">
            <v>322</v>
          </cell>
          <cell r="H89">
            <v>40</v>
          </cell>
          <cell r="I89">
            <v>30</v>
          </cell>
          <cell r="J89">
            <v>30</v>
          </cell>
          <cell r="K89">
            <v>10</v>
          </cell>
          <cell r="L89">
            <v>90</v>
          </cell>
          <cell r="M89">
            <v>40</v>
          </cell>
          <cell r="N89">
            <v>50</v>
          </cell>
          <cell r="O89">
            <v>0</v>
          </cell>
          <cell r="P89">
            <v>1081</v>
          </cell>
          <cell r="R89" t="str">
            <v>ﾄﾖﾀ</v>
          </cell>
          <cell r="S89" t="str">
            <v>30-41LE</v>
          </cell>
          <cell r="T89">
            <v>150</v>
          </cell>
          <cell r="U89">
            <v>180</v>
          </cell>
          <cell r="V89">
            <v>190</v>
          </cell>
          <cell r="W89">
            <v>160</v>
          </cell>
          <cell r="X89">
            <v>140</v>
          </cell>
          <cell r="Y89">
            <v>180</v>
          </cell>
          <cell r="Z89">
            <v>170</v>
          </cell>
          <cell r="AA89">
            <v>130</v>
          </cell>
          <cell r="AB89">
            <v>170</v>
          </cell>
          <cell r="AC89">
            <v>190</v>
          </cell>
          <cell r="AD89">
            <v>190</v>
          </cell>
          <cell r="AE89">
            <v>160</v>
          </cell>
          <cell r="AF89">
            <v>2010</v>
          </cell>
        </row>
        <row r="90">
          <cell r="D90">
            <v>6446</v>
          </cell>
          <cell r="E90">
            <v>8447</v>
          </cell>
          <cell r="F90">
            <v>9337</v>
          </cell>
          <cell r="G90">
            <v>6162</v>
          </cell>
          <cell r="H90">
            <v>5910</v>
          </cell>
          <cell r="I90">
            <v>8020</v>
          </cell>
          <cell r="J90">
            <v>7260</v>
          </cell>
          <cell r="K90">
            <v>5800</v>
          </cell>
          <cell r="L90">
            <v>6190</v>
          </cell>
          <cell r="M90">
            <v>5450</v>
          </cell>
          <cell r="N90">
            <v>5570</v>
          </cell>
          <cell r="O90">
            <v>4590</v>
          </cell>
          <cell r="P90">
            <v>79182</v>
          </cell>
          <cell r="R90" t="str">
            <v>ﾄﾖﾀ</v>
          </cell>
          <cell r="S90" t="str">
            <v>30-43LE</v>
          </cell>
          <cell r="T90">
            <v>4170</v>
          </cell>
          <cell r="U90">
            <v>4910</v>
          </cell>
          <cell r="V90">
            <v>5070</v>
          </cell>
          <cell r="W90">
            <v>4660</v>
          </cell>
          <cell r="X90">
            <v>4350</v>
          </cell>
          <cell r="Y90">
            <v>5100</v>
          </cell>
          <cell r="Z90">
            <v>5020</v>
          </cell>
          <cell r="AA90">
            <v>4030</v>
          </cell>
          <cell r="AB90">
            <v>4980</v>
          </cell>
          <cell r="AC90">
            <v>6360</v>
          </cell>
          <cell r="AD90">
            <v>6380</v>
          </cell>
          <cell r="AE90">
            <v>5830</v>
          </cell>
          <cell r="AF90">
            <v>60860</v>
          </cell>
        </row>
        <row r="91">
          <cell r="D91">
            <v>3096</v>
          </cell>
          <cell r="E91">
            <v>3167</v>
          </cell>
          <cell r="F91">
            <v>3836</v>
          </cell>
          <cell r="G91">
            <v>3162</v>
          </cell>
          <cell r="H91">
            <v>2950</v>
          </cell>
          <cell r="I91">
            <v>3440</v>
          </cell>
          <cell r="J91">
            <v>4100</v>
          </cell>
          <cell r="K91">
            <v>3460</v>
          </cell>
          <cell r="L91">
            <v>7660</v>
          </cell>
          <cell r="M91">
            <v>5270</v>
          </cell>
          <cell r="N91">
            <v>5860</v>
          </cell>
          <cell r="O91">
            <v>3260</v>
          </cell>
          <cell r="P91">
            <v>49261</v>
          </cell>
          <cell r="R91" t="str">
            <v>ﾄﾖﾀ</v>
          </cell>
          <cell r="S91" t="str">
            <v>30-40LS</v>
          </cell>
          <cell r="T91">
            <v>2310</v>
          </cell>
          <cell r="U91">
            <v>4130</v>
          </cell>
          <cell r="V91">
            <v>5090</v>
          </cell>
          <cell r="W91">
            <v>3160</v>
          </cell>
          <cell r="X91">
            <v>1750</v>
          </cell>
          <cell r="Y91">
            <v>4140</v>
          </cell>
          <cell r="Z91">
            <v>3720</v>
          </cell>
          <cell r="AA91">
            <v>2910</v>
          </cell>
          <cell r="AB91">
            <v>5920</v>
          </cell>
          <cell r="AC91">
            <v>5740</v>
          </cell>
          <cell r="AD91">
            <v>5510</v>
          </cell>
          <cell r="AE91">
            <v>3690</v>
          </cell>
          <cell r="AF91">
            <v>48070</v>
          </cell>
        </row>
        <row r="92">
          <cell r="D92">
            <v>275</v>
          </cell>
          <cell r="E92">
            <v>320</v>
          </cell>
          <cell r="F92">
            <v>380</v>
          </cell>
          <cell r="G92">
            <v>190</v>
          </cell>
          <cell r="H92">
            <v>220</v>
          </cell>
          <cell r="I92">
            <v>260</v>
          </cell>
          <cell r="J92">
            <v>280</v>
          </cell>
          <cell r="K92">
            <v>140</v>
          </cell>
          <cell r="L92">
            <v>340</v>
          </cell>
          <cell r="M92">
            <v>390</v>
          </cell>
          <cell r="N92">
            <v>550</v>
          </cell>
          <cell r="O92">
            <v>350</v>
          </cell>
          <cell r="P92">
            <v>3695</v>
          </cell>
          <cell r="R92" t="str">
            <v>ﾄﾖﾀ</v>
          </cell>
          <cell r="S92" t="str">
            <v>30-41LS</v>
          </cell>
          <cell r="T92">
            <v>210</v>
          </cell>
          <cell r="U92">
            <v>280</v>
          </cell>
          <cell r="V92">
            <v>330</v>
          </cell>
          <cell r="W92">
            <v>230</v>
          </cell>
          <cell r="X92">
            <v>190</v>
          </cell>
          <cell r="Y92">
            <v>280</v>
          </cell>
          <cell r="Z92">
            <v>270</v>
          </cell>
          <cell r="AA92">
            <v>160</v>
          </cell>
          <cell r="AB92">
            <v>270</v>
          </cell>
          <cell r="AC92">
            <v>310</v>
          </cell>
          <cell r="AD92">
            <v>310</v>
          </cell>
          <cell r="AE92">
            <v>240</v>
          </cell>
          <cell r="AF92">
            <v>3080</v>
          </cell>
        </row>
        <row r="93">
          <cell r="D93">
            <v>0</v>
          </cell>
          <cell r="E93">
            <v>0</v>
          </cell>
          <cell r="F93">
            <v>0</v>
          </cell>
          <cell r="G93">
            <v>0</v>
          </cell>
          <cell r="H93">
            <v>0</v>
          </cell>
          <cell r="I93">
            <v>100</v>
          </cell>
          <cell r="J93">
            <v>1150</v>
          </cell>
          <cell r="K93">
            <v>2360</v>
          </cell>
          <cell r="L93">
            <v>2790</v>
          </cell>
          <cell r="M93">
            <v>2600</v>
          </cell>
          <cell r="N93">
            <v>2610</v>
          </cell>
          <cell r="O93">
            <v>2340</v>
          </cell>
          <cell r="P93">
            <v>13950</v>
          </cell>
          <cell r="R93" t="str">
            <v>ﾄﾖﾀ</v>
          </cell>
          <cell r="S93" t="str">
            <v>30-43LS</v>
          </cell>
          <cell r="T93">
            <v>2990</v>
          </cell>
          <cell r="U93">
            <v>3160</v>
          </cell>
          <cell r="V93">
            <v>3550</v>
          </cell>
          <cell r="W93">
            <v>2830</v>
          </cell>
          <cell r="X93">
            <v>2600</v>
          </cell>
          <cell r="Y93">
            <v>2990</v>
          </cell>
          <cell r="Z93">
            <v>2940</v>
          </cell>
          <cell r="AA93">
            <v>2560</v>
          </cell>
          <cell r="AB93">
            <v>3000</v>
          </cell>
          <cell r="AC93">
            <v>3000</v>
          </cell>
          <cell r="AD93">
            <v>2970</v>
          </cell>
          <cell r="AE93">
            <v>2620</v>
          </cell>
          <cell r="AF93">
            <v>35210</v>
          </cell>
        </row>
        <row r="94">
          <cell r="D94">
            <v>330</v>
          </cell>
          <cell r="E94">
            <v>627</v>
          </cell>
          <cell r="F94">
            <v>703</v>
          </cell>
          <cell r="G94">
            <v>334</v>
          </cell>
          <cell r="H94">
            <v>472</v>
          </cell>
          <cell r="I94">
            <v>504</v>
          </cell>
          <cell r="J94">
            <v>320</v>
          </cell>
          <cell r="K94">
            <v>262</v>
          </cell>
          <cell r="L94">
            <v>600</v>
          </cell>
          <cell r="M94">
            <v>1210</v>
          </cell>
          <cell r="N94">
            <v>1230</v>
          </cell>
          <cell r="O94">
            <v>1110</v>
          </cell>
          <cell r="P94">
            <v>7702</v>
          </cell>
          <cell r="R94" t="str">
            <v>ﾄﾖﾀ</v>
          </cell>
          <cell r="S94" t="str">
            <v>L-42</v>
          </cell>
          <cell r="T94">
            <v>580</v>
          </cell>
          <cell r="U94">
            <v>640</v>
          </cell>
          <cell r="V94">
            <v>680</v>
          </cell>
          <cell r="W94">
            <v>610</v>
          </cell>
          <cell r="X94">
            <v>570</v>
          </cell>
          <cell r="Y94">
            <v>650</v>
          </cell>
          <cell r="Z94">
            <v>640</v>
          </cell>
          <cell r="AA94">
            <v>550</v>
          </cell>
          <cell r="AB94">
            <v>640</v>
          </cell>
          <cell r="AC94">
            <v>0</v>
          </cell>
          <cell r="AD94">
            <v>0</v>
          </cell>
          <cell r="AE94">
            <v>0</v>
          </cell>
          <cell r="AF94">
            <v>5560</v>
          </cell>
        </row>
        <row r="95">
          <cell r="D95">
            <v>3083</v>
          </cell>
          <cell r="E95">
            <v>3432</v>
          </cell>
          <cell r="F95">
            <v>4319</v>
          </cell>
          <cell r="G95">
            <v>3094</v>
          </cell>
          <cell r="H95">
            <v>3480</v>
          </cell>
          <cell r="I95">
            <v>4170</v>
          </cell>
          <cell r="J95">
            <v>3730</v>
          </cell>
          <cell r="K95">
            <v>2640</v>
          </cell>
          <cell r="L95">
            <v>4170</v>
          </cell>
          <cell r="M95">
            <v>2810</v>
          </cell>
          <cell r="N95">
            <v>2870</v>
          </cell>
          <cell r="O95">
            <v>2350</v>
          </cell>
          <cell r="P95">
            <v>40148</v>
          </cell>
          <cell r="R95" t="str">
            <v>ﾄﾖﾀ</v>
          </cell>
          <cell r="S95" t="str">
            <v>30-40LSi</v>
          </cell>
          <cell r="T95">
            <v>4170</v>
          </cell>
          <cell r="U95">
            <v>4920</v>
          </cell>
          <cell r="V95">
            <v>5380</v>
          </cell>
          <cell r="W95">
            <v>4460</v>
          </cell>
          <cell r="X95">
            <v>4020</v>
          </cell>
          <cell r="Y95">
            <v>4970</v>
          </cell>
          <cell r="Z95">
            <v>4860</v>
          </cell>
          <cell r="AA95">
            <v>3710</v>
          </cell>
          <cell r="AB95">
            <v>4860</v>
          </cell>
          <cell r="AC95">
            <v>4910</v>
          </cell>
          <cell r="AD95">
            <v>4910</v>
          </cell>
          <cell r="AE95">
            <v>4210</v>
          </cell>
          <cell r="AF95">
            <v>55380</v>
          </cell>
        </row>
        <row r="96">
          <cell r="D96">
            <v>136</v>
          </cell>
          <cell r="E96">
            <v>180</v>
          </cell>
          <cell r="F96">
            <v>228</v>
          </cell>
          <cell r="G96">
            <v>132</v>
          </cell>
          <cell r="H96">
            <v>190</v>
          </cell>
          <cell r="I96">
            <v>220</v>
          </cell>
          <cell r="J96">
            <v>230</v>
          </cell>
          <cell r="K96">
            <v>140</v>
          </cell>
          <cell r="L96">
            <v>250</v>
          </cell>
          <cell r="M96">
            <v>20</v>
          </cell>
          <cell r="N96">
            <v>20</v>
          </cell>
          <cell r="O96">
            <v>20</v>
          </cell>
          <cell r="P96">
            <v>1766</v>
          </cell>
          <cell r="R96" t="str">
            <v>ﾄﾖﾀ</v>
          </cell>
          <cell r="S96" t="str">
            <v>31-80LE</v>
          </cell>
          <cell r="T96">
            <v>20</v>
          </cell>
          <cell r="U96">
            <v>20</v>
          </cell>
          <cell r="V96">
            <v>20</v>
          </cell>
          <cell r="W96">
            <v>20</v>
          </cell>
          <cell r="X96">
            <v>20</v>
          </cell>
          <cell r="Y96">
            <v>20</v>
          </cell>
          <cell r="Z96">
            <v>20</v>
          </cell>
          <cell r="AA96">
            <v>20</v>
          </cell>
          <cell r="AB96">
            <v>20</v>
          </cell>
          <cell r="AC96">
            <v>20</v>
          </cell>
          <cell r="AD96">
            <v>20</v>
          </cell>
          <cell r="AE96">
            <v>20</v>
          </cell>
          <cell r="AF96">
            <v>240</v>
          </cell>
        </row>
        <row r="97">
          <cell r="D97">
            <v>516</v>
          </cell>
          <cell r="E97">
            <v>898</v>
          </cell>
          <cell r="F97">
            <v>1210</v>
          </cell>
          <cell r="G97">
            <v>756</v>
          </cell>
          <cell r="H97">
            <v>800</v>
          </cell>
          <cell r="I97">
            <v>920</v>
          </cell>
          <cell r="J97">
            <v>970</v>
          </cell>
          <cell r="K97">
            <v>550</v>
          </cell>
          <cell r="L97">
            <v>400</v>
          </cell>
          <cell r="M97">
            <v>640</v>
          </cell>
          <cell r="N97">
            <v>700</v>
          </cell>
          <cell r="O97">
            <v>570</v>
          </cell>
          <cell r="P97">
            <v>8930</v>
          </cell>
          <cell r="R97" t="str">
            <v>ﾄﾖﾀ</v>
          </cell>
          <cell r="S97" t="str">
            <v>31-80LS</v>
          </cell>
          <cell r="T97">
            <v>410</v>
          </cell>
          <cell r="U97">
            <v>480</v>
          </cell>
          <cell r="V97">
            <v>520</v>
          </cell>
          <cell r="W97">
            <v>440</v>
          </cell>
          <cell r="X97">
            <v>390</v>
          </cell>
          <cell r="Y97">
            <v>490</v>
          </cell>
          <cell r="Z97">
            <v>470</v>
          </cell>
          <cell r="AA97">
            <v>360</v>
          </cell>
          <cell r="AB97">
            <v>470</v>
          </cell>
          <cell r="AC97">
            <v>510</v>
          </cell>
          <cell r="AD97">
            <v>510</v>
          </cell>
          <cell r="AE97">
            <v>440</v>
          </cell>
          <cell r="AF97">
            <v>5490</v>
          </cell>
        </row>
        <row r="98">
          <cell r="D98">
            <v>92</v>
          </cell>
          <cell r="E98">
            <v>132</v>
          </cell>
          <cell r="F98">
            <v>144</v>
          </cell>
          <cell r="G98">
            <v>136</v>
          </cell>
          <cell r="H98">
            <v>140</v>
          </cell>
          <cell r="I98">
            <v>140</v>
          </cell>
          <cell r="J98">
            <v>140</v>
          </cell>
          <cell r="K98">
            <v>90</v>
          </cell>
          <cell r="L98">
            <v>100</v>
          </cell>
          <cell r="M98">
            <v>170</v>
          </cell>
          <cell r="N98">
            <v>200</v>
          </cell>
          <cell r="O98">
            <v>170</v>
          </cell>
          <cell r="P98">
            <v>1654</v>
          </cell>
          <cell r="R98" t="str">
            <v>ﾄﾖﾀ</v>
          </cell>
          <cell r="S98" t="str">
            <v>31-80LEi</v>
          </cell>
          <cell r="T98">
            <v>170</v>
          </cell>
          <cell r="U98">
            <v>200</v>
          </cell>
          <cell r="V98">
            <v>220</v>
          </cell>
          <cell r="W98">
            <v>180</v>
          </cell>
          <cell r="X98">
            <v>160</v>
          </cell>
          <cell r="Y98">
            <v>200</v>
          </cell>
          <cell r="Z98">
            <v>190</v>
          </cell>
          <cell r="AA98">
            <v>150</v>
          </cell>
          <cell r="AB98">
            <v>190</v>
          </cell>
          <cell r="AC98">
            <v>210</v>
          </cell>
          <cell r="AD98">
            <v>210</v>
          </cell>
          <cell r="AE98">
            <v>180</v>
          </cell>
          <cell r="AF98">
            <v>2260</v>
          </cell>
        </row>
        <row r="99">
          <cell r="D99">
            <v>24</v>
          </cell>
          <cell r="E99">
            <v>24</v>
          </cell>
          <cell r="F99">
            <v>39</v>
          </cell>
          <cell r="G99">
            <v>15</v>
          </cell>
          <cell r="H99">
            <v>20</v>
          </cell>
          <cell r="I99">
            <v>20</v>
          </cell>
          <cell r="J99">
            <v>10</v>
          </cell>
          <cell r="K99">
            <v>0</v>
          </cell>
          <cell r="L99">
            <v>20</v>
          </cell>
          <cell r="M99">
            <v>30</v>
          </cell>
          <cell r="N99">
            <v>30</v>
          </cell>
          <cell r="O99">
            <v>30</v>
          </cell>
          <cell r="P99">
            <v>262</v>
          </cell>
          <cell r="R99" t="str">
            <v>ﾄﾖﾀ</v>
          </cell>
          <cell r="S99" t="str">
            <v>31-81LEi</v>
          </cell>
          <cell r="T99">
            <v>30</v>
          </cell>
          <cell r="U99">
            <v>30</v>
          </cell>
          <cell r="V99">
            <v>30</v>
          </cell>
          <cell r="W99">
            <v>30</v>
          </cell>
          <cell r="X99">
            <v>30</v>
          </cell>
          <cell r="Y99">
            <v>30</v>
          </cell>
          <cell r="Z99">
            <v>30</v>
          </cell>
          <cell r="AA99">
            <v>30</v>
          </cell>
          <cell r="AB99">
            <v>30</v>
          </cell>
          <cell r="AC99">
            <v>30</v>
          </cell>
          <cell r="AD99">
            <v>30</v>
          </cell>
          <cell r="AE99">
            <v>30</v>
          </cell>
          <cell r="AF99">
            <v>360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R100" t="str">
            <v>ﾄﾖﾀ</v>
          </cell>
          <cell r="S100" t="str">
            <v>31-80LSi</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D101">
            <v>8020</v>
          </cell>
          <cell r="E101">
            <v>8084</v>
          </cell>
          <cell r="F101">
            <v>9845</v>
          </cell>
          <cell r="G101">
            <v>7205</v>
          </cell>
          <cell r="H101">
            <v>6610</v>
          </cell>
          <cell r="I101">
            <v>6430</v>
          </cell>
          <cell r="J101">
            <v>6560</v>
          </cell>
          <cell r="K101">
            <v>7280</v>
          </cell>
          <cell r="L101">
            <v>7950</v>
          </cell>
          <cell r="M101">
            <v>14480</v>
          </cell>
          <cell r="N101">
            <v>16100</v>
          </cell>
          <cell r="O101">
            <v>13180</v>
          </cell>
          <cell r="P101">
            <v>111744</v>
          </cell>
          <cell r="R101" t="str">
            <v>ﾄﾖﾀ</v>
          </cell>
          <cell r="S101" t="str">
            <v>35-50LS</v>
          </cell>
          <cell r="T101">
            <v>12200</v>
          </cell>
          <cell r="U101">
            <v>14340</v>
          </cell>
          <cell r="V101">
            <v>15670</v>
          </cell>
          <cell r="W101">
            <v>13030</v>
          </cell>
          <cell r="X101">
            <v>12390</v>
          </cell>
          <cell r="Y101">
            <v>15240</v>
          </cell>
          <cell r="Z101">
            <v>14900</v>
          </cell>
          <cell r="AA101">
            <v>11440</v>
          </cell>
          <cell r="AB101">
            <v>14890</v>
          </cell>
          <cell r="AC101">
            <v>15970</v>
          </cell>
          <cell r="AD101">
            <v>15950</v>
          </cell>
          <cell r="AE101">
            <v>13810</v>
          </cell>
          <cell r="AF101">
            <v>169830</v>
          </cell>
        </row>
        <row r="102">
          <cell r="D102">
            <v>565</v>
          </cell>
          <cell r="E102">
            <v>455</v>
          </cell>
          <cell r="F102">
            <v>444</v>
          </cell>
          <cell r="G102">
            <v>199</v>
          </cell>
          <cell r="H102">
            <v>250</v>
          </cell>
          <cell r="I102">
            <v>310</v>
          </cell>
          <cell r="J102">
            <v>340</v>
          </cell>
          <cell r="K102">
            <v>170</v>
          </cell>
          <cell r="L102">
            <v>470</v>
          </cell>
          <cell r="M102">
            <v>420</v>
          </cell>
          <cell r="N102">
            <v>430</v>
          </cell>
          <cell r="O102">
            <v>360</v>
          </cell>
          <cell r="P102">
            <v>4413</v>
          </cell>
          <cell r="R102" t="str">
            <v>ﾄﾖﾀ</v>
          </cell>
          <cell r="S102" t="str">
            <v>35-51LS</v>
          </cell>
          <cell r="T102">
            <v>330</v>
          </cell>
          <cell r="U102">
            <v>390</v>
          </cell>
          <cell r="V102">
            <v>430</v>
          </cell>
          <cell r="W102">
            <v>360</v>
          </cell>
          <cell r="X102">
            <v>320</v>
          </cell>
          <cell r="Y102">
            <v>400</v>
          </cell>
          <cell r="Z102">
            <v>390</v>
          </cell>
          <cell r="AA102">
            <v>300</v>
          </cell>
          <cell r="AB102">
            <v>390</v>
          </cell>
          <cell r="AC102">
            <v>420</v>
          </cell>
          <cell r="AD102">
            <v>420</v>
          </cell>
          <cell r="AE102">
            <v>360</v>
          </cell>
          <cell r="AF102">
            <v>4510</v>
          </cell>
        </row>
        <row r="103">
          <cell r="D103">
            <v>41631</v>
          </cell>
          <cell r="E103">
            <v>49125</v>
          </cell>
          <cell r="F103">
            <v>59714</v>
          </cell>
          <cell r="G103">
            <v>48260</v>
          </cell>
          <cell r="H103">
            <v>46472</v>
          </cell>
          <cell r="I103">
            <v>52874</v>
          </cell>
          <cell r="J103">
            <v>54000</v>
          </cell>
          <cell r="K103">
            <v>47554</v>
          </cell>
          <cell r="L103">
            <v>54740</v>
          </cell>
          <cell r="M103">
            <v>56680</v>
          </cell>
          <cell r="N103">
            <v>59900</v>
          </cell>
          <cell r="O103">
            <v>49140</v>
          </cell>
          <cell r="P103">
            <v>620090</v>
          </cell>
          <cell r="Q103" t="str">
            <v>*</v>
          </cell>
          <cell r="R103" t="str">
            <v>ﾄﾖﾀ</v>
          </cell>
          <cell r="S103" t="str">
            <v>計</v>
          </cell>
          <cell r="T103">
            <v>43100</v>
          </cell>
          <cell r="U103">
            <v>51440</v>
          </cell>
          <cell r="V103">
            <v>56610</v>
          </cell>
          <cell r="W103">
            <v>46330</v>
          </cell>
          <cell r="X103">
            <v>42010</v>
          </cell>
          <cell r="Y103">
            <v>52720</v>
          </cell>
          <cell r="Z103">
            <v>51580</v>
          </cell>
          <cell r="AA103">
            <v>38530</v>
          </cell>
          <cell r="AB103">
            <v>56170</v>
          </cell>
          <cell r="AC103">
            <v>59890</v>
          </cell>
          <cell r="AD103">
            <v>59870</v>
          </cell>
          <cell r="AE103">
            <v>51910</v>
          </cell>
          <cell r="AF103">
            <v>610160</v>
          </cell>
        </row>
        <row r="104">
          <cell r="D104">
            <v>230</v>
          </cell>
          <cell r="E104">
            <v>231</v>
          </cell>
          <cell r="F104">
            <v>345</v>
          </cell>
          <cell r="G104">
            <v>335</v>
          </cell>
          <cell r="H104">
            <v>220</v>
          </cell>
          <cell r="I104">
            <v>450</v>
          </cell>
          <cell r="J104">
            <v>350</v>
          </cell>
          <cell r="K104">
            <v>190</v>
          </cell>
          <cell r="L104">
            <v>200</v>
          </cell>
          <cell r="M104">
            <v>200</v>
          </cell>
          <cell r="N104">
            <v>200</v>
          </cell>
          <cell r="O104">
            <v>100</v>
          </cell>
          <cell r="P104">
            <v>3051</v>
          </cell>
          <cell r="R104" t="str">
            <v>三菱</v>
          </cell>
          <cell r="S104" t="str">
            <v>30-40LE</v>
          </cell>
          <cell r="T104">
            <v>10</v>
          </cell>
          <cell r="U104">
            <v>10</v>
          </cell>
          <cell r="V104">
            <v>10</v>
          </cell>
          <cell r="W104">
            <v>10</v>
          </cell>
          <cell r="X104">
            <v>10</v>
          </cell>
          <cell r="Y104">
            <v>10</v>
          </cell>
          <cell r="Z104">
            <v>10</v>
          </cell>
          <cell r="AA104">
            <v>10</v>
          </cell>
          <cell r="AB104">
            <v>10</v>
          </cell>
          <cell r="AC104">
            <v>10</v>
          </cell>
          <cell r="AD104">
            <v>10</v>
          </cell>
          <cell r="AE104">
            <v>10</v>
          </cell>
          <cell r="AF104">
            <v>120</v>
          </cell>
        </row>
        <row r="105">
          <cell r="D105">
            <v>1230</v>
          </cell>
          <cell r="E105">
            <v>1915</v>
          </cell>
          <cell r="F105">
            <v>2191</v>
          </cell>
          <cell r="G105">
            <v>1014</v>
          </cell>
          <cell r="H105">
            <v>950</v>
          </cell>
          <cell r="I105">
            <v>1230</v>
          </cell>
          <cell r="J105">
            <v>1580</v>
          </cell>
          <cell r="K105">
            <v>1010</v>
          </cell>
          <cell r="L105">
            <v>1300</v>
          </cell>
          <cell r="M105">
            <v>1300</v>
          </cell>
          <cell r="N105">
            <v>900</v>
          </cell>
          <cell r="O105">
            <v>500</v>
          </cell>
          <cell r="P105">
            <v>15120</v>
          </cell>
          <cell r="R105" t="str">
            <v>三菱</v>
          </cell>
          <cell r="S105" t="str">
            <v>30-43LE</v>
          </cell>
          <cell r="T105">
            <v>210</v>
          </cell>
          <cell r="U105">
            <v>210</v>
          </cell>
          <cell r="V105">
            <v>210</v>
          </cell>
          <cell r="W105">
            <v>110</v>
          </cell>
          <cell r="X105">
            <v>10</v>
          </cell>
          <cell r="Y105">
            <v>10</v>
          </cell>
          <cell r="Z105">
            <v>10</v>
          </cell>
          <cell r="AA105">
            <v>10</v>
          </cell>
          <cell r="AB105">
            <v>10</v>
          </cell>
          <cell r="AC105">
            <v>10</v>
          </cell>
          <cell r="AD105">
            <v>10</v>
          </cell>
          <cell r="AE105">
            <v>10</v>
          </cell>
          <cell r="AF105">
            <v>820</v>
          </cell>
        </row>
        <row r="106">
          <cell r="D106">
            <v>1460</v>
          </cell>
          <cell r="E106">
            <v>2146</v>
          </cell>
          <cell r="F106">
            <v>2536</v>
          </cell>
          <cell r="G106">
            <v>1349</v>
          </cell>
          <cell r="H106">
            <v>1170</v>
          </cell>
          <cell r="I106">
            <v>1680</v>
          </cell>
          <cell r="J106">
            <v>1930</v>
          </cell>
          <cell r="K106">
            <v>1200</v>
          </cell>
          <cell r="L106">
            <v>1500</v>
          </cell>
          <cell r="M106">
            <v>1500</v>
          </cell>
          <cell r="N106">
            <v>1100</v>
          </cell>
          <cell r="O106">
            <v>600</v>
          </cell>
          <cell r="P106">
            <v>18171</v>
          </cell>
          <cell r="Q106" t="str">
            <v>*</v>
          </cell>
          <cell r="R106" t="str">
            <v>三菱</v>
          </cell>
          <cell r="S106" t="str">
            <v>計</v>
          </cell>
          <cell r="T106">
            <v>220</v>
          </cell>
          <cell r="U106">
            <v>220</v>
          </cell>
          <cell r="V106">
            <v>220</v>
          </cell>
          <cell r="W106">
            <v>120</v>
          </cell>
          <cell r="X106">
            <v>20</v>
          </cell>
          <cell r="Y106">
            <v>20</v>
          </cell>
          <cell r="Z106">
            <v>20</v>
          </cell>
          <cell r="AA106">
            <v>20</v>
          </cell>
          <cell r="AB106">
            <v>20</v>
          </cell>
          <cell r="AC106">
            <v>20</v>
          </cell>
          <cell r="AD106">
            <v>20</v>
          </cell>
          <cell r="AE106">
            <v>20</v>
          </cell>
          <cell r="AF106">
            <v>940</v>
          </cell>
        </row>
        <row r="107">
          <cell r="D107">
            <v>465</v>
          </cell>
          <cell r="E107">
            <v>605</v>
          </cell>
          <cell r="F107">
            <v>915</v>
          </cell>
          <cell r="G107">
            <v>180</v>
          </cell>
          <cell r="H107">
            <v>205</v>
          </cell>
          <cell r="I107">
            <v>340</v>
          </cell>
          <cell r="J107">
            <v>400</v>
          </cell>
          <cell r="K107">
            <v>170</v>
          </cell>
          <cell r="L107">
            <v>1200</v>
          </cell>
          <cell r="M107">
            <v>650</v>
          </cell>
          <cell r="N107">
            <v>590</v>
          </cell>
          <cell r="O107">
            <v>480</v>
          </cell>
          <cell r="P107">
            <v>6200</v>
          </cell>
          <cell r="R107" t="str">
            <v>いすゞ</v>
          </cell>
          <cell r="S107" t="str">
            <v>30-40LE</v>
          </cell>
          <cell r="T107">
            <v>370</v>
          </cell>
          <cell r="U107">
            <v>370</v>
          </cell>
          <cell r="V107">
            <v>370</v>
          </cell>
          <cell r="W107">
            <v>370</v>
          </cell>
          <cell r="X107">
            <v>370</v>
          </cell>
          <cell r="Y107">
            <v>380</v>
          </cell>
          <cell r="Z107">
            <v>440</v>
          </cell>
          <cell r="AA107">
            <v>440</v>
          </cell>
          <cell r="AB107">
            <v>440</v>
          </cell>
          <cell r="AC107">
            <v>440</v>
          </cell>
          <cell r="AD107">
            <v>440</v>
          </cell>
          <cell r="AE107">
            <v>440</v>
          </cell>
          <cell r="AF107">
            <v>4870</v>
          </cell>
        </row>
        <row r="108">
          <cell r="D108">
            <v>15</v>
          </cell>
          <cell r="E108">
            <v>85</v>
          </cell>
          <cell r="F108">
            <v>100</v>
          </cell>
          <cell r="G108">
            <v>35</v>
          </cell>
          <cell r="H108">
            <v>70</v>
          </cell>
          <cell r="I108">
            <v>90</v>
          </cell>
          <cell r="J108">
            <v>120</v>
          </cell>
          <cell r="K108">
            <v>110</v>
          </cell>
          <cell r="L108">
            <v>100</v>
          </cell>
          <cell r="M108">
            <v>100</v>
          </cell>
          <cell r="N108">
            <v>100</v>
          </cell>
          <cell r="O108">
            <v>100</v>
          </cell>
          <cell r="P108">
            <v>1025</v>
          </cell>
          <cell r="R108" t="str">
            <v>いすゞ</v>
          </cell>
          <cell r="S108" t="str">
            <v>30-43LE</v>
          </cell>
          <cell r="T108">
            <v>80</v>
          </cell>
          <cell r="U108">
            <v>80</v>
          </cell>
          <cell r="V108">
            <v>80</v>
          </cell>
          <cell r="W108">
            <v>80</v>
          </cell>
          <cell r="X108">
            <v>80</v>
          </cell>
          <cell r="Y108">
            <v>80</v>
          </cell>
          <cell r="Z108">
            <v>80</v>
          </cell>
          <cell r="AA108">
            <v>80</v>
          </cell>
          <cell r="AB108">
            <v>80</v>
          </cell>
          <cell r="AC108">
            <v>80</v>
          </cell>
          <cell r="AD108">
            <v>80</v>
          </cell>
          <cell r="AE108">
            <v>80</v>
          </cell>
          <cell r="AF108">
            <v>960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R109" t="str">
            <v>いすゞ</v>
          </cell>
          <cell r="S109" t="str">
            <v>30-40LS</v>
          </cell>
          <cell r="T109">
            <v>0</v>
          </cell>
          <cell r="U109">
            <v>0</v>
          </cell>
          <cell r="V109">
            <v>0</v>
          </cell>
          <cell r="W109">
            <v>0</v>
          </cell>
          <cell r="X109">
            <v>0</v>
          </cell>
          <cell r="Y109">
            <v>0</v>
          </cell>
          <cell r="Z109">
            <v>0</v>
          </cell>
          <cell r="AA109">
            <v>0</v>
          </cell>
          <cell r="AB109">
            <v>0</v>
          </cell>
          <cell r="AC109">
            <v>0</v>
          </cell>
          <cell r="AD109">
            <v>0</v>
          </cell>
          <cell r="AE109">
            <v>0</v>
          </cell>
          <cell r="AF109">
            <v>0</v>
          </cell>
        </row>
        <row r="110">
          <cell r="D110">
            <v>480</v>
          </cell>
          <cell r="E110">
            <v>690</v>
          </cell>
          <cell r="F110">
            <v>1015</v>
          </cell>
          <cell r="G110">
            <v>215</v>
          </cell>
          <cell r="H110">
            <v>275</v>
          </cell>
          <cell r="I110">
            <v>430</v>
          </cell>
          <cell r="J110">
            <v>520</v>
          </cell>
          <cell r="K110">
            <v>280</v>
          </cell>
          <cell r="L110">
            <v>1300</v>
          </cell>
          <cell r="M110">
            <v>750</v>
          </cell>
          <cell r="N110">
            <v>690</v>
          </cell>
          <cell r="O110">
            <v>580</v>
          </cell>
          <cell r="P110">
            <v>7225</v>
          </cell>
          <cell r="Q110" t="str">
            <v>*</v>
          </cell>
          <cell r="R110" t="str">
            <v>いすゞ</v>
          </cell>
          <cell r="S110" t="str">
            <v>計</v>
          </cell>
          <cell r="T110">
            <v>450</v>
          </cell>
          <cell r="U110">
            <v>450</v>
          </cell>
          <cell r="V110">
            <v>450</v>
          </cell>
          <cell r="W110">
            <v>450</v>
          </cell>
          <cell r="X110">
            <v>450</v>
          </cell>
          <cell r="Y110">
            <v>460</v>
          </cell>
          <cell r="Z110">
            <v>520</v>
          </cell>
          <cell r="AA110">
            <v>520</v>
          </cell>
          <cell r="AB110">
            <v>520</v>
          </cell>
          <cell r="AC110">
            <v>520</v>
          </cell>
          <cell r="AD110">
            <v>520</v>
          </cell>
          <cell r="AE110">
            <v>520</v>
          </cell>
          <cell r="AF110">
            <v>5830</v>
          </cell>
        </row>
        <row r="111">
          <cell r="D111">
            <v>711</v>
          </cell>
          <cell r="E111">
            <v>0</v>
          </cell>
          <cell r="F111">
            <v>675</v>
          </cell>
          <cell r="G111">
            <v>1512</v>
          </cell>
          <cell r="H111">
            <v>1700</v>
          </cell>
          <cell r="I111">
            <v>1950</v>
          </cell>
          <cell r="J111">
            <v>2150</v>
          </cell>
          <cell r="K111">
            <v>2150</v>
          </cell>
          <cell r="L111">
            <v>1820</v>
          </cell>
          <cell r="M111">
            <v>1540</v>
          </cell>
          <cell r="N111">
            <v>1260</v>
          </cell>
          <cell r="O111">
            <v>980</v>
          </cell>
          <cell r="P111">
            <v>16448</v>
          </cell>
          <cell r="R111" t="str">
            <v>現代</v>
          </cell>
          <cell r="S111" t="str">
            <v>30-43LE</v>
          </cell>
          <cell r="T111">
            <v>700</v>
          </cell>
          <cell r="U111">
            <v>800</v>
          </cell>
          <cell r="V111">
            <v>800</v>
          </cell>
          <cell r="W111">
            <v>800</v>
          </cell>
          <cell r="X111">
            <v>800</v>
          </cell>
          <cell r="Y111">
            <v>800</v>
          </cell>
          <cell r="Z111">
            <v>800</v>
          </cell>
          <cell r="AA111">
            <v>800</v>
          </cell>
          <cell r="AB111">
            <v>800</v>
          </cell>
          <cell r="AC111">
            <v>800</v>
          </cell>
          <cell r="AD111">
            <v>800</v>
          </cell>
          <cell r="AE111">
            <v>800</v>
          </cell>
          <cell r="AF111">
            <v>9500</v>
          </cell>
        </row>
        <row r="112">
          <cell r="D112">
            <v>711</v>
          </cell>
          <cell r="E112">
            <v>0</v>
          </cell>
          <cell r="F112">
            <v>675</v>
          </cell>
          <cell r="G112">
            <v>1512</v>
          </cell>
          <cell r="H112">
            <v>1700</v>
          </cell>
          <cell r="I112">
            <v>1950</v>
          </cell>
          <cell r="J112">
            <v>2150</v>
          </cell>
          <cell r="K112">
            <v>2150</v>
          </cell>
          <cell r="L112">
            <v>1820</v>
          </cell>
          <cell r="M112">
            <v>1540</v>
          </cell>
          <cell r="N112">
            <v>1260</v>
          </cell>
          <cell r="O112">
            <v>980</v>
          </cell>
          <cell r="P112">
            <v>16448</v>
          </cell>
          <cell r="Q112" t="str">
            <v>*</v>
          </cell>
          <cell r="R112" t="str">
            <v>現代</v>
          </cell>
          <cell r="S112" t="str">
            <v>計</v>
          </cell>
          <cell r="T112">
            <v>700</v>
          </cell>
          <cell r="U112">
            <v>800</v>
          </cell>
          <cell r="V112">
            <v>800</v>
          </cell>
          <cell r="W112">
            <v>800</v>
          </cell>
          <cell r="X112">
            <v>800</v>
          </cell>
          <cell r="Y112">
            <v>800</v>
          </cell>
          <cell r="Z112">
            <v>800</v>
          </cell>
          <cell r="AA112">
            <v>800</v>
          </cell>
          <cell r="AB112">
            <v>800</v>
          </cell>
          <cell r="AC112">
            <v>800</v>
          </cell>
          <cell r="AD112">
            <v>800</v>
          </cell>
          <cell r="AE112">
            <v>800</v>
          </cell>
          <cell r="AF112">
            <v>9500</v>
          </cell>
        </row>
        <row r="113">
          <cell r="D113">
            <v>90</v>
          </cell>
          <cell r="E113">
            <v>300</v>
          </cell>
          <cell r="F113">
            <v>270</v>
          </cell>
          <cell r="G113">
            <v>390</v>
          </cell>
          <cell r="H113">
            <v>260</v>
          </cell>
          <cell r="I113">
            <v>190</v>
          </cell>
          <cell r="J113">
            <v>70</v>
          </cell>
          <cell r="K113">
            <v>140</v>
          </cell>
          <cell r="L113">
            <v>140</v>
          </cell>
          <cell r="M113">
            <v>140</v>
          </cell>
          <cell r="N113">
            <v>140</v>
          </cell>
          <cell r="O113">
            <v>140</v>
          </cell>
          <cell r="P113">
            <v>2270</v>
          </cell>
          <cell r="R113" t="str">
            <v>起亜</v>
          </cell>
          <cell r="S113" t="str">
            <v>30-41LEi</v>
          </cell>
          <cell r="T113">
            <v>140</v>
          </cell>
          <cell r="U113">
            <v>140</v>
          </cell>
          <cell r="V113">
            <v>140</v>
          </cell>
          <cell r="W113">
            <v>140</v>
          </cell>
          <cell r="X113">
            <v>140</v>
          </cell>
          <cell r="Y113">
            <v>140</v>
          </cell>
          <cell r="Z113">
            <v>140</v>
          </cell>
          <cell r="AA113">
            <v>140</v>
          </cell>
          <cell r="AB113">
            <v>140</v>
          </cell>
          <cell r="AC113">
            <v>140</v>
          </cell>
          <cell r="AD113">
            <v>140</v>
          </cell>
          <cell r="AE113">
            <v>140</v>
          </cell>
          <cell r="AF113">
            <v>1680</v>
          </cell>
        </row>
        <row r="114">
          <cell r="D114">
            <v>90</v>
          </cell>
          <cell r="E114">
            <v>300</v>
          </cell>
          <cell r="F114">
            <v>270</v>
          </cell>
          <cell r="G114">
            <v>390</v>
          </cell>
          <cell r="H114">
            <v>260</v>
          </cell>
          <cell r="I114">
            <v>190</v>
          </cell>
          <cell r="J114">
            <v>70</v>
          </cell>
          <cell r="K114">
            <v>140</v>
          </cell>
          <cell r="L114">
            <v>140</v>
          </cell>
          <cell r="M114">
            <v>140</v>
          </cell>
          <cell r="N114">
            <v>140</v>
          </cell>
          <cell r="O114">
            <v>140</v>
          </cell>
          <cell r="P114">
            <v>2270</v>
          </cell>
          <cell r="Q114" t="str">
            <v>*</v>
          </cell>
          <cell r="R114" t="str">
            <v>起亜</v>
          </cell>
          <cell r="S114" t="str">
            <v>計</v>
          </cell>
          <cell r="T114">
            <v>140</v>
          </cell>
          <cell r="U114">
            <v>140</v>
          </cell>
          <cell r="V114">
            <v>140</v>
          </cell>
          <cell r="W114">
            <v>140</v>
          </cell>
          <cell r="X114">
            <v>140</v>
          </cell>
          <cell r="Y114">
            <v>140</v>
          </cell>
          <cell r="Z114">
            <v>140</v>
          </cell>
          <cell r="AA114">
            <v>140</v>
          </cell>
          <cell r="AB114">
            <v>140</v>
          </cell>
          <cell r="AC114">
            <v>140</v>
          </cell>
          <cell r="AD114">
            <v>140</v>
          </cell>
          <cell r="AE114">
            <v>140</v>
          </cell>
          <cell r="AF114">
            <v>1680</v>
          </cell>
        </row>
        <row r="115">
          <cell r="D115">
            <v>0</v>
          </cell>
          <cell r="E115">
            <v>0</v>
          </cell>
          <cell r="F115">
            <v>0</v>
          </cell>
          <cell r="G115">
            <v>0</v>
          </cell>
          <cell r="H115">
            <v>0</v>
          </cell>
          <cell r="I115">
            <v>0</v>
          </cell>
          <cell r="J115">
            <v>0</v>
          </cell>
          <cell r="K115">
            <v>0</v>
          </cell>
          <cell r="L115">
            <v>0</v>
          </cell>
          <cell r="M115">
            <v>0</v>
          </cell>
          <cell r="N115">
            <v>0</v>
          </cell>
          <cell r="O115">
            <v>0</v>
          </cell>
          <cell r="P115">
            <v>0</v>
          </cell>
          <cell r="R115" t="str">
            <v>現代精工</v>
          </cell>
          <cell r="S115" t="str">
            <v>30-43LE</v>
          </cell>
          <cell r="T115">
            <v>0</v>
          </cell>
          <cell r="U115">
            <v>0</v>
          </cell>
          <cell r="V115">
            <v>0</v>
          </cell>
          <cell r="W115">
            <v>210</v>
          </cell>
          <cell r="X115">
            <v>210</v>
          </cell>
          <cell r="Y115">
            <v>210</v>
          </cell>
          <cell r="Z115">
            <v>210</v>
          </cell>
          <cell r="AA115">
            <v>210</v>
          </cell>
          <cell r="AB115">
            <v>210</v>
          </cell>
          <cell r="AC115">
            <v>210</v>
          </cell>
          <cell r="AD115">
            <v>210</v>
          </cell>
          <cell r="AE115">
            <v>210</v>
          </cell>
          <cell r="AF115">
            <v>1890</v>
          </cell>
        </row>
        <row r="116">
          <cell r="D116">
            <v>0</v>
          </cell>
          <cell r="E116">
            <v>0</v>
          </cell>
          <cell r="F116">
            <v>0</v>
          </cell>
          <cell r="G116">
            <v>0</v>
          </cell>
          <cell r="H116">
            <v>0</v>
          </cell>
          <cell r="I116">
            <v>0</v>
          </cell>
          <cell r="J116">
            <v>0</v>
          </cell>
          <cell r="K116">
            <v>0</v>
          </cell>
          <cell r="L116">
            <v>0</v>
          </cell>
          <cell r="M116">
            <v>0</v>
          </cell>
          <cell r="N116">
            <v>0</v>
          </cell>
          <cell r="O116">
            <v>0</v>
          </cell>
          <cell r="P116">
            <v>0</v>
          </cell>
          <cell r="Q116" t="str">
            <v>*</v>
          </cell>
          <cell r="R116" t="str">
            <v>現代精工</v>
          </cell>
          <cell r="S116" t="str">
            <v>計</v>
          </cell>
          <cell r="T116">
            <v>0</v>
          </cell>
          <cell r="U116">
            <v>0</v>
          </cell>
          <cell r="V116">
            <v>0</v>
          </cell>
          <cell r="W116">
            <v>210</v>
          </cell>
          <cell r="X116">
            <v>210</v>
          </cell>
          <cell r="Y116">
            <v>210</v>
          </cell>
          <cell r="Z116">
            <v>210</v>
          </cell>
          <cell r="AA116">
            <v>210</v>
          </cell>
          <cell r="AB116">
            <v>210</v>
          </cell>
          <cell r="AC116">
            <v>210</v>
          </cell>
          <cell r="AD116">
            <v>210</v>
          </cell>
          <cell r="AE116">
            <v>210</v>
          </cell>
          <cell r="AF116">
            <v>1890</v>
          </cell>
        </row>
        <row r="117">
          <cell r="D117">
            <v>14610</v>
          </cell>
          <cell r="E117">
            <v>14820</v>
          </cell>
          <cell r="F117">
            <v>17785</v>
          </cell>
          <cell r="G117">
            <v>15695</v>
          </cell>
          <cell r="H117">
            <v>11450</v>
          </cell>
          <cell r="I117">
            <v>11745</v>
          </cell>
          <cell r="J117">
            <v>14760</v>
          </cell>
          <cell r="K117">
            <v>12030</v>
          </cell>
          <cell r="L117">
            <v>13000</v>
          </cell>
          <cell r="M117">
            <v>13000</v>
          </cell>
          <cell r="N117">
            <v>14000</v>
          </cell>
          <cell r="O117">
            <v>13000</v>
          </cell>
          <cell r="P117">
            <v>165895</v>
          </cell>
          <cell r="R117" t="str">
            <v>ｸﾗｲｽﾗｰ</v>
          </cell>
          <cell r="S117" t="str">
            <v>30-43LE</v>
          </cell>
          <cell r="T117">
            <v>11000</v>
          </cell>
          <cell r="U117">
            <v>12000</v>
          </cell>
          <cell r="V117">
            <v>12000</v>
          </cell>
          <cell r="W117">
            <v>12000</v>
          </cell>
          <cell r="X117">
            <v>12000</v>
          </cell>
          <cell r="Y117">
            <v>10000</v>
          </cell>
          <cell r="Z117">
            <v>10000</v>
          </cell>
          <cell r="AA117">
            <v>10000</v>
          </cell>
          <cell r="AB117">
            <v>10000</v>
          </cell>
          <cell r="AC117">
            <v>10000</v>
          </cell>
          <cell r="AD117">
            <v>6000</v>
          </cell>
          <cell r="AE117">
            <v>5000</v>
          </cell>
          <cell r="AF117">
            <v>120000</v>
          </cell>
        </row>
        <row r="118">
          <cell r="D118">
            <v>14610</v>
          </cell>
          <cell r="E118">
            <v>14820</v>
          </cell>
          <cell r="F118">
            <v>17785</v>
          </cell>
          <cell r="G118">
            <v>15695</v>
          </cell>
          <cell r="H118">
            <v>11450</v>
          </cell>
          <cell r="I118">
            <v>11745</v>
          </cell>
          <cell r="J118">
            <v>14760</v>
          </cell>
          <cell r="K118">
            <v>12030</v>
          </cell>
          <cell r="L118">
            <v>13000</v>
          </cell>
          <cell r="M118">
            <v>13000</v>
          </cell>
          <cell r="N118">
            <v>14000</v>
          </cell>
          <cell r="O118">
            <v>13000</v>
          </cell>
          <cell r="P118">
            <v>165895</v>
          </cell>
          <cell r="Q118" t="str">
            <v>*</v>
          </cell>
          <cell r="R118" t="str">
            <v>ｸﾗｲｽﾗｰ</v>
          </cell>
          <cell r="S118" t="str">
            <v>計</v>
          </cell>
          <cell r="T118">
            <v>11000</v>
          </cell>
          <cell r="U118">
            <v>12000</v>
          </cell>
          <cell r="V118">
            <v>12000</v>
          </cell>
          <cell r="W118">
            <v>12000</v>
          </cell>
          <cell r="X118">
            <v>12000</v>
          </cell>
          <cell r="Y118">
            <v>10000</v>
          </cell>
          <cell r="Z118">
            <v>10000</v>
          </cell>
          <cell r="AA118">
            <v>10000</v>
          </cell>
          <cell r="AB118">
            <v>10000</v>
          </cell>
          <cell r="AC118">
            <v>10000</v>
          </cell>
          <cell r="AD118">
            <v>6000</v>
          </cell>
          <cell r="AE118">
            <v>5000</v>
          </cell>
          <cell r="AF118">
            <v>120000</v>
          </cell>
        </row>
        <row r="119">
          <cell r="D119">
            <v>58982</v>
          </cell>
          <cell r="E119">
            <v>67081</v>
          </cell>
          <cell r="F119">
            <v>81995</v>
          </cell>
          <cell r="G119">
            <v>67421</v>
          </cell>
          <cell r="H119">
            <v>61327</v>
          </cell>
          <cell r="I119">
            <v>68869</v>
          </cell>
          <cell r="J119">
            <v>73430</v>
          </cell>
          <cell r="K119">
            <v>63354</v>
          </cell>
          <cell r="L119">
            <v>72500</v>
          </cell>
          <cell r="M119">
            <v>73610</v>
          </cell>
          <cell r="N119">
            <v>77090</v>
          </cell>
          <cell r="O119">
            <v>64440</v>
          </cell>
          <cell r="P119">
            <v>830099</v>
          </cell>
          <cell r="Q119" t="str">
            <v>**</v>
          </cell>
          <cell r="R119">
            <v>0</v>
          </cell>
          <cell r="S119" t="str">
            <v>30系合計</v>
          </cell>
          <cell r="T119">
            <v>55610</v>
          </cell>
          <cell r="U119">
            <v>65050</v>
          </cell>
          <cell r="V119">
            <v>70220</v>
          </cell>
          <cell r="W119">
            <v>60050</v>
          </cell>
          <cell r="X119">
            <v>55630</v>
          </cell>
          <cell r="Y119">
            <v>64350</v>
          </cell>
          <cell r="Z119">
            <v>63270</v>
          </cell>
          <cell r="AA119">
            <v>50220</v>
          </cell>
          <cell r="AB119">
            <v>67860</v>
          </cell>
          <cell r="AC119">
            <v>71580</v>
          </cell>
          <cell r="AD119">
            <v>67560</v>
          </cell>
          <cell r="AE119">
            <v>58600</v>
          </cell>
          <cell r="AF119">
            <v>750000</v>
          </cell>
        </row>
        <row r="120">
          <cell r="R120">
            <v>0</v>
          </cell>
          <cell r="S120">
            <v>0</v>
          </cell>
        </row>
        <row r="121">
          <cell r="R121">
            <v>0</v>
          </cell>
          <cell r="S121">
            <v>0</v>
          </cell>
        </row>
        <row r="122">
          <cell r="D122">
            <v>9041</v>
          </cell>
          <cell r="E122">
            <v>13674</v>
          </cell>
          <cell r="F122">
            <v>16009</v>
          </cell>
          <cell r="G122">
            <v>11484</v>
          </cell>
          <cell r="H122">
            <v>13930</v>
          </cell>
          <cell r="I122">
            <v>14440</v>
          </cell>
          <cell r="J122">
            <v>12980</v>
          </cell>
          <cell r="K122">
            <v>8940</v>
          </cell>
          <cell r="L122">
            <v>10650</v>
          </cell>
          <cell r="M122">
            <v>10830</v>
          </cell>
          <cell r="N122">
            <v>11070</v>
          </cell>
          <cell r="O122">
            <v>9140</v>
          </cell>
          <cell r="P122">
            <v>142188</v>
          </cell>
          <cell r="R122" t="str">
            <v>ﾄﾖﾀ</v>
          </cell>
          <cell r="S122" t="str">
            <v>10-40L</v>
          </cell>
          <cell r="T122">
            <v>10330</v>
          </cell>
          <cell r="U122">
            <v>12270</v>
          </cell>
          <cell r="V122">
            <v>13480</v>
          </cell>
          <cell r="W122">
            <v>11080</v>
          </cell>
          <cell r="X122">
            <v>6790</v>
          </cell>
          <cell r="Y122">
            <v>7940</v>
          </cell>
          <cell r="Z122">
            <v>7790</v>
          </cell>
          <cell r="AA122">
            <v>6070</v>
          </cell>
          <cell r="AB122">
            <v>3990</v>
          </cell>
          <cell r="AC122">
            <v>4510</v>
          </cell>
          <cell r="AD122">
            <v>4510</v>
          </cell>
          <cell r="AE122">
            <v>3460</v>
          </cell>
          <cell r="AF122">
            <v>92220</v>
          </cell>
        </row>
        <row r="123">
          <cell r="D123">
            <v>2868</v>
          </cell>
          <cell r="E123">
            <v>3780</v>
          </cell>
          <cell r="F123">
            <v>5724</v>
          </cell>
          <cell r="G123">
            <v>5004</v>
          </cell>
          <cell r="H123">
            <v>4700</v>
          </cell>
          <cell r="I123">
            <v>4330</v>
          </cell>
          <cell r="J123">
            <v>3620</v>
          </cell>
          <cell r="K123">
            <v>1580</v>
          </cell>
          <cell r="L123">
            <v>2330</v>
          </cell>
          <cell r="M123">
            <v>2170</v>
          </cell>
          <cell r="N123">
            <v>2440</v>
          </cell>
          <cell r="O123">
            <v>1990</v>
          </cell>
          <cell r="P123">
            <v>40536</v>
          </cell>
          <cell r="R123" t="str">
            <v>ﾄﾖﾀ</v>
          </cell>
          <cell r="S123" t="str">
            <v>10-41L</v>
          </cell>
          <cell r="T123">
            <v>1730</v>
          </cell>
          <cell r="U123">
            <v>2080</v>
          </cell>
          <cell r="V123">
            <v>2290</v>
          </cell>
          <cell r="W123">
            <v>1860</v>
          </cell>
          <cell r="X123">
            <v>1440</v>
          </cell>
          <cell r="Y123">
            <v>2190</v>
          </cell>
          <cell r="Z123">
            <v>2100</v>
          </cell>
          <cell r="AA123">
            <v>1200</v>
          </cell>
          <cell r="AB123">
            <v>2100</v>
          </cell>
          <cell r="AC123">
            <v>2380</v>
          </cell>
          <cell r="AD123">
            <v>2380</v>
          </cell>
          <cell r="AE123">
            <v>1830</v>
          </cell>
          <cell r="AF123">
            <v>23580</v>
          </cell>
        </row>
        <row r="124">
          <cell r="D124">
            <v>3089</v>
          </cell>
          <cell r="E124">
            <v>3142</v>
          </cell>
          <cell r="F124">
            <v>2952</v>
          </cell>
          <cell r="G124">
            <v>2345</v>
          </cell>
          <cell r="H124">
            <v>2650</v>
          </cell>
          <cell r="I124">
            <v>2980</v>
          </cell>
          <cell r="J124">
            <v>2160</v>
          </cell>
          <cell r="K124">
            <v>2410</v>
          </cell>
          <cell r="L124">
            <v>3710</v>
          </cell>
          <cell r="M124">
            <v>3520</v>
          </cell>
          <cell r="N124">
            <v>3600</v>
          </cell>
          <cell r="O124">
            <v>2940</v>
          </cell>
          <cell r="P124">
            <v>35498</v>
          </cell>
          <cell r="R124" t="str">
            <v>ﾄﾖﾀ</v>
          </cell>
          <cell r="S124" t="str">
            <v>10-42L</v>
          </cell>
          <cell r="T124">
            <v>2660</v>
          </cell>
          <cell r="U124">
            <v>3200</v>
          </cell>
          <cell r="V124">
            <v>3540</v>
          </cell>
          <cell r="W124">
            <v>2870</v>
          </cell>
          <cell r="X124">
            <v>2220</v>
          </cell>
          <cell r="Y124">
            <v>3370</v>
          </cell>
          <cell r="Z124">
            <v>3250</v>
          </cell>
          <cell r="AA124">
            <v>1850</v>
          </cell>
          <cell r="AB124">
            <v>3250</v>
          </cell>
          <cell r="AC124">
            <v>3680</v>
          </cell>
          <cell r="AD124">
            <v>3680</v>
          </cell>
          <cell r="AE124">
            <v>2820</v>
          </cell>
          <cell r="AF124">
            <v>36390</v>
          </cell>
        </row>
        <row r="125">
          <cell r="D125">
            <v>977</v>
          </cell>
          <cell r="E125">
            <v>1313</v>
          </cell>
          <cell r="F125">
            <v>1670</v>
          </cell>
          <cell r="G125">
            <v>1139</v>
          </cell>
          <cell r="H125">
            <v>1090</v>
          </cell>
          <cell r="I125">
            <v>1530</v>
          </cell>
          <cell r="J125">
            <v>1380</v>
          </cell>
          <cell r="K125">
            <v>1010</v>
          </cell>
          <cell r="L125">
            <v>1620</v>
          </cell>
          <cell r="M125">
            <v>1710</v>
          </cell>
          <cell r="N125">
            <v>1750</v>
          </cell>
          <cell r="O125">
            <v>1420</v>
          </cell>
          <cell r="P125">
            <v>16609</v>
          </cell>
          <cell r="R125" t="str">
            <v>ﾄﾖﾀ</v>
          </cell>
          <cell r="S125" t="str">
            <v>11-40L</v>
          </cell>
          <cell r="T125">
            <v>1620</v>
          </cell>
          <cell r="U125">
            <v>1910</v>
          </cell>
          <cell r="V125">
            <v>2090</v>
          </cell>
          <cell r="W125">
            <v>1730</v>
          </cell>
          <cell r="X125">
            <v>410</v>
          </cell>
          <cell r="Y125">
            <v>350</v>
          </cell>
          <cell r="Z125">
            <v>350</v>
          </cell>
          <cell r="AA125">
            <v>350</v>
          </cell>
          <cell r="AB125">
            <v>0</v>
          </cell>
          <cell r="AC125">
            <v>0</v>
          </cell>
          <cell r="AD125">
            <v>0</v>
          </cell>
          <cell r="AE125">
            <v>0</v>
          </cell>
          <cell r="AF125">
            <v>8810</v>
          </cell>
        </row>
        <row r="126">
          <cell r="D126">
            <v>24</v>
          </cell>
          <cell r="E126">
            <v>65</v>
          </cell>
          <cell r="F126">
            <v>66</v>
          </cell>
          <cell r="G126">
            <v>48</v>
          </cell>
          <cell r="H126">
            <v>60</v>
          </cell>
          <cell r="I126">
            <v>40</v>
          </cell>
          <cell r="J126">
            <v>40</v>
          </cell>
          <cell r="K126">
            <v>0</v>
          </cell>
          <cell r="L126">
            <v>0</v>
          </cell>
          <cell r="M126">
            <v>0</v>
          </cell>
          <cell r="N126">
            <v>0</v>
          </cell>
          <cell r="O126">
            <v>0</v>
          </cell>
          <cell r="P126">
            <v>343</v>
          </cell>
          <cell r="R126" t="str">
            <v>ﾄﾖﾀ</v>
          </cell>
          <cell r="S126" t="str">
            <v>10-41LE</v>
          </cell>
          <cell r="T126">
            <v>0</v>
          </cell>
          <cell r="U126">
            <v>0</v>
          </cell>
          <cell r="V126">
            <v>0</v>
          </cell>
          <cell r="W126">
            <v>0</v>
          </cell>
          <cell r="X126">
            <v>0</v>
          </cell>
          <cell r="Y126">
            <v>0</v>
          </cell>
          <cell r="Z126">
            <v>0</v>
          </cell>
          <cell r="AA126">
            <v>0</v>
          </cell>
          <cell r="AB126">
            <v>0</v>
          </cell>
          <cell r="AC126">
            <v>0</v>
          </cell>
          <cell r="AD126">
            <v>0</v>
          </cell>
          <cell r="AE126">
            <v>0</v>
          </cell>
          <cell r="AF126">
            <v>0</v>
          </cell>
        </row>
        <row r="127">
          <cell r="D127">
            <v>66</v>
          </cell>
          <cell r="E127">
            <v>78</v>
          </cell>
          <cell r="F127">
            <v>114</v>
          </cell>
          <cell r="G127">
            <v>42</v>
          </cell>
          <cell r="H127">
            <v>43</v>
          </cell>
          <cell r="I127">
            <v>43</v>
          </cell>
          <cell r="J127">
            <v>10</v>
          </cell>
          <cell r="K127">
            <v>0</v>
          </cell>
          <cell r="L127">
            <v>0</v>
          </cell>
          <cell r="M127">
            <v>0</v>
          </cell>
          <cell r="N127">
            <v>0</v>
          </cell>
          <cell r="O127">
            <v>0</v>
          </cell>
          <cell r="P127">
            <v>396</v>
          </cell>
          <cell r="R127" t="str">
            <v>ﾄﾖﾀ</v>
          </cell>
          <cell r="S127" t="str">
            <v>10-42LE</v>
          </cell>
          <cell r="T127">
            <v>0</v>
          </cell>
          <cell r="U127">
            <v>0</v>
          </cell>
          <cell r="V127">
            <v>0</v>
          </cell>
          <cell r="W127">
            <v>0</v>
          </cell>
          <cell r="X127">
            <v>0</v>
          </cell>
          <cell r="Y127">
            <v>0</v>
          </cell>
          <cell r="Z127">
            <v>0</v>
          </cell>
          <cell r="AA127">
            <v>0</v>
          </cell>
          <cell r="AB127">
            <v>0</v>
          </cell>
          <cell r="AC127">
            <v>0</v>
          </cell>
          <cell r="AD127">
            <v>0</v>
          </cell>
          <cell r="AE127">
            <v>0</v>
          </cell>
          <cell r="AF127">
            <v>0</v>
          </cell>
        </row>
        <row r="128">
          <cell r="D128">
            <v>729</v>
          </cell>
          <cell r="E128">
            <v>859</v>
          </cell>
          <cell r="F128">
            <v>1037</v>
          </cell>
          <cell r="G128">
            <v>659</v>
          </cell>
          <cell r="H128">
            <v>680</v>
          </cell>
          <cell r="I128">
            <v>750</v>
          </cell>
          <cell r="J128">
            <v>650</v>
          </cell>
          <cell r="K128">
            <v>510</v>
          </cell>
          <cell r="L128">
            <v>1070</v>
          </cell>
          <cell r="M128">
            <v>1010</v>
          </cell>
          <cell r="N128">
            <v>1030</v>
          </cell>
          <cell r="O128">
            <v>870</v>
          </cell>
          <cell r="P128">
            <v>9854</v>
          </cell>
          <cell r="R128" t="str">
            <v>ﾄﾖﾀ</v>
          </cell>
          <cell r="S128" t="str">
            <v>11-40LE</v>
          </cell>
          <cell r="T128">
            <v>1070</v>
          </cell>
          <cell r="U128">
            <v>1270</v>
          </cell>
          <cell r="V128">
            <v>1400</v>
          </cell>
          <cell r="W128">
            <v>1150</v>
          </cell>
          <cell r="X128">
            <v>390</v>
          </cell>
          <cell r="Y128">
            <v>590</v>
          </cell>
          <cell r="Z128">
            <v>570</v>
          </cell>
          <cell r="AA128">
            <v>330</v>
          </cell>
          <cell r="AB128">
            <v>570</v>
          </cell>
          <cell r="AC128">
            <v>650</v>
          </cell>
          <cell r="AD128">
            <v>650</v>
          </cell>
          <cell r="AE128">
            <v>500</v>
          </cell>
          <cell r="AF128">
            <v>9140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R129" t="str">
            <v>ﾄﾖﾀ</v>
          </cell>
          <cell r="S129" t="str">
            <v>11-43LE</v>
          </cell>
          <cell r="T129">
            <v>50</v>
          </cell>
          <cell r="U129">
            <v>50</v>
          </cell>
          <cell r="V129">
            <v>50</v>
          </cell>
          <cell r="W129">
            <v>50</v>
          </cell>
          <cell r="X129">
            <v>50</v>
          </cell>
          <cell r="Y129">
            <v>50</v>
          </cell>
          <cell r="Z129">
            <v>50</v>
          </cell>
          <cell r="AA129">
            <v>50</v>
          </cell>
          <cell r="AB129">
            <v>50</v>
          </cell>
          <cell r="AC129">
            <v>50</v>
          </cell>
          <cell r="AD129">
            <v>50</v>
          </cell>
          <cell r="AE129">
            <v>50</v>
          </cell>
          <cell r="AF129">
            <v>600</v>
          </cell>
        </row>
        <row r="130">
          <cell r="D130">
            <v>72</v>
          </cell>
          <cell r="E130">
            <v>126</v>
          </cell>
          <cell r="F130">
            <v>144</v>
          </cell>
          <cell r="G130">
            <v>72</v>
          </cell>
          <cell r="H130">
            <v>60</v>
          </cell>
          <cell r="I130">
            <v>90</v>
          </cell>
          <cell r="J130">
            <v>100</v>
          </cell>
          <cell r="K130">
            <v>50</v>
          </cell>
          <cell r="L130">
            <v>80</v>
          </cell>
          <cell r="M130">
            <v>90</v>
          </cell>
          <cell r="N130">
            <v>90</v>
          </cell>
          <cell r="O130">
            <v>70</v>
          </cell>
          <cell r="P130">
            <v>1044</v>
          </cell>
          <cell r="R130" t="str">
            <v>ﾄﾖﾀ</v>
          </cell>
          <cell r="S130" t="str">
            <v>11-40LEF</v>
          </cell>
          <cell r="T130">
            <v>160</v>
          </cell>
          <cell r="U130">
            <v>190</v>
          </cell>
          <cell r="V130">
            <v>210</v>
          </cell>
          <cell r="W130">
            <v>170</v>
          </cell>
          <cell r="X130">
            <v>130</v>
          </cell>
          <cell r="Y130">
            <v>200</v>
          </cell>
          <cell r="Z130">
            <v>190</v>
          </cell>
          <cell r="AA130">
            <v>110</v>
          </cell>
          <cell r="AB130">
            <v>190</v>
          </cell>
          <cell r="AC130">
            <v>220</v>
          </cell>
          <cell r="AD130">
            <v>220</v>
          </cell>
          <cell r="AE130">
            <v>170</v>
          </cell>
          <cell r="AF130">
            <v>2160</v>
          </cell>
        </row>
        <row r="131">
          <cell r="D131">
            <v>2628</v>
          </cell>
          <cell r="E131">
            <v>3468</v>
          </cell>
          <cell r="F131">
            <v>4566</v>
          </cell>
          <cell r="G131">
            <v>2718</v>
          </cell>
          <cell r="H131">
            <v>2680</v>
          </cell>
          <cell r="I131">
            <v>2900</v>
          </cell>
          <cell r="J131">
            <v>3120</v>
          </cell>
          <cell r="K131">
            <v>1830</v>
          </cell>
          <cell r="L131">
            <v>3460</v>
          </cell>
          <cell r="M131">
            <v>3340</v>
          </cell>
          <cell r="N131">
            <v>3420</v>
          </cell>
          <cell r="O131">
            <v>2790</v>
          </cell>
          <cell r="P131">
            <v>36920</v>
          </cell>
          <cell r="R131" t="str">
            <v>ﾄﾖﾀ</v>
          </cell>
          <cell r="S131" t="str">
            <v>11-43LEF</v>
          </cell>
          <cell r="T131">
            <v>3490</v>
          </cell>
          <cell r="U131">
            <v>4200</v>
          </cell>
          <cell r="V131">
            <v>4640</v>
          </cell>
          <cell r="W131">
            <v>3760</v>
          </cell>
          <cell r="X131">
            <v>2910</v>
          </cell>
          <cell r="Y131">
            <v>4420</v>
          </cell>
          <cell r="Z131">
            <v>4250</v>
          </cell>
          <cell r="AA131">
            <v>2420</v>
          </cell>
          <cell r="AB131">
            <v>4250</v>
          </cell>
          <cell r="AC131">
            <v>4820</v>
          </cell>
          <cell r="AD131">
            <v>4820</v>
          </cell>
          <cell r="AE131">
            <v>3680</v>
          </cell>
          <cell r="AF131">
            <v>47660</v>
          </cell>
        </row>
        <row r="132">
          <cell r="D132">
            <v>1006</v>
          </cell>
          <cell r="E132">
            <v>1368</v>
          </cell>
          <cell r="F132">
            <v>1523</v>
          </cell>
          <cell r="G132">
            <v>899</v>
          </cell>
          <cell r="H132">
            <v>1030</v>
          </cell>
          <cell r="I132">
            <v>1020</v>
          </cell>
          <cell r="J132">
            <v>800</v>
          </cell>
          <cell r="K132">
            <v>450</v>
          </cell>
          <cell r="L132">
            <v>710</v>
          </cell>
          <cell r="M132">
            <v>670</v>
          </cell>
          <cell r="N132">
            <v>690</v>
          </cell>
          <cell r="O132">
            <v>560</v>
          </cell>
          <cell r="P132">
            <v>10726</v>
          </cell>
          <cell r="R132" t="str">
            <v>ﾄﾖﾀ</v>
          </cell>
          <cell r="S132" t="str">
            <v>10-42LF</v>
          </cell>
          <cell r="T132">
            <v>490</v>
          </cell>
          <cell r="U132">
            <v>590</v>
          </cell>
          <cell r="V132">
            <v>650</v>
          </cell>
          <cell r="W132">
            <v>530</v>
          </cell>
          <cell r="X132">
            <v>410</v>
          </cell>
          <cell r="Y132">
            <v>620</v>
          </cell>
          <cell r="Z132">
            <v>600</v>
          </cell>
          <cell r="AA132">
            <v>340</v>
          </cell>
          <cell r="AB132">
            <v>600</v>
          </cell>
          <cell r="AC132">
            <v>680</v>
          </cell>
          <cell r="AD132">
            <v>680</v>
          </cell>
          <cell r="AE132">
            <v>520</v>
          </cell>
          <cell r="AF132">
            <v>6710</v>
          </cell>
        </row>
        <row r="133">
          <cell r="D133">
            <v>1053</v>
          </cell>
          <cell r="E133">
            <v>1398</v>
          </cell>
          <cell r="F133">
            <v>1706</v>
          </cell>
          <cell r="G133">
            <v>1271</v>
          </cell>
          <cell r="H133">
            <v>1110</v>
          </cell>
          <cell r="I133">
            <v>1640</v>
          </cell>
          <cell r="J133">
            <v>1650</v>
          </cell>
          <cell r="K133">
            <v>1000</v>
          </cell>
          <cell r="L133">
            <v>1150</v>
          </cell>
          <cell r="M133">
            <v>1180</v>
          </cell>
          <cell r="N133">
            <v>1200</v>
          </cell>
          <cell r="O133">
            <v>980</v>
          </cell>
          <cell r="P133">
            <v>15338</v>
          </cell>
          <cell r="R133" t="str">
            <v>ﾄﾖﾀ</v>
          </cell>
          <cell r="S133" t="str">
            <v>11-80L</v>
          </cell>
          <cell r="T133">
            <v>1080</v>
          </cell>
          <cell r="U133">
            <v>1280</v>
          </cell>
          <cell r="V133">
            <v>1410</v>
          </cell>
          <cell r="W133">
            <v>1160</v>
          </cell>
          <cell r="X133">
            <v>940</v>
          </cell>
          <cell r="Y133">
            <v>1090</v>
          </cell>
          <cell r="Z133">
            <v>1060</v>
          </cell>
          <cell r="AA133">
            <v>800</v>
          </cell>
          <cell r="AB133">
            <v>610</v>
          </cell>
          <cell r="AC133">
            <v>690</v>
          </cell>
          <cell r="AD133">
            <v>690</v>
          </cell>
          <cell r="AE133">
            <v>530</v>
          </cell>
          <cell r="AF133">
            <v>11340</v>
          </cell>
        </row>
        <row r="134">
          <cell r="D134">
            <v>529</v>
          </cell>
          <cell r="E134">
            <v>743</v>
          </cell>
          <cell r="F134">
            <v>833</v>
          </cell>
          <cell r="G134">
            <v>492</v>
          </cell>
          <cell r="H134">
            <v>530</v>
          </cell>
          <cell r="I134">
            <v>730</v>
          </cell>
          <cell r="J134">
            <v>670</v>
          </cell>
          <cell r="K134">
            <v>520</v>
          </cell>
          <cell r="L134">
            <v>970</v>
          </cell>
          <cell r="M134">
            <v>970</v>
          </cell>
          <cell r="N134">
            <v>980</v>
          </cell>
          <cell r="O134">
            <v>810</v>
          </cell>
          <cell r="P134">
            <v>8777</v>
          </cell>
          <cell r="R134" t="str">
            <v>ﾄﾖﾀ</v>
          </cell>
          <cell r="S134" t="str">
            <v>11-80LE</v>
          </cell>
          <cell r="T134">
            <v>840</v>
          </cell>
          <cell r="U134">
            <v>1010</v>
          </cell>
          <cell r="V134">
            <v>1110</v>
          </cell>
          <cell r="W134">
            <v>910</v>
          </cell>
          <cell r="X134">
            <v>410</v>
          </cell>
          <cell r="Y134">
            <v>620</v>
          </cell>
          <cell r="Z134">
            <v>600</v>
          </cell>
          <cell r="AA134">
            <v>340</v>
          </cell>
          <cell r="AB134">
            <v>600</v>
          </cell>
          <cell r="AC134">
            <v>680</v>
          </cell>
          <cell r="AD134">
            <v>680</v>
          </cell>
          <cell r="AE134">
            <v>520</v>
          </cell>
          <cell r="AF134">
            <v>8320</v>
          </cell>
        </row>
        <row r="135">
          <cell r="D135">
            <v>22082</v>
          </cell>
          <cell r="E135">
            <v>30014</v>
          </cell>
          <cell r="F135">
            <v>36344</v>
          </cell>
          <cell r="G135">
            <v>26173</v>
          </cell>
          <cell r="H135">
            <v>28563</v>
          </cell>
          <cell r="I135">
            <v>30493</v>
          </cell>
          <cell r="J135">
            <v>27180</v>
          </cell>
          <cell r="K135">
            <v>18300</v>
          </cell>
          <cell r="L135">
            <v>25750</v>
          </cell>
          <cell r="M135">
            <v>25490</v>
          </cell>
          <cell r="N135">
            <v>26270</v>
          </cell>
          <cell r="O135">
            <v>21570</v>
          </cell>
          <cell r="P135">
            <v>318229</v>
          </cell>
          <cell r="Q135" t="str">
            <v>*</v>
          </cell>
          <cell r="R135" t="str">
            <v>ﾄﾖﾀ</v>
          </cell>
          <cell r="S135" t="str">
            <v>計</v>
          </cell>
          <cell r="T135">
            <v>23520</v>
          </cell>
          <cell r="U135">
            <v>28050</v>
          </cell>
          <cell r="V135">
            <v>30870</v>
          </cell>
          <cell r="W135">
            <v>25270</v>
          </cell>
          <cell r="X135">
            <v>16100</v>
          </cell>
          <cell r="Y135">
            <v>21440</v>
          </cell>
          <cell r="Z135">
            <v>20810</v>
          </cell>
          <cell r="AA135">
            <v>13860</v>
          </cell>
          <cell r="AB135">
            <v>16210</v>
          </cell>
          <cell r="AC135">
            <v>18360</v>
          </cell>
          <cell r="AD135">
            <v>18360</v>
          </cell>
          <cell r="AE135">
            <v>14080</v>
          </cell>
          <cell r="AF135">
            <v>246930</v>
          </cell>
        </row>
        <row r="136">
          <cell r="D136">
            <v>39</v>
          </cell>
          <cell r="E136">
            <v>37</v>
          </cell>
          <cell r="F136">
            <v>67</v>
          </cell>
          <cell r="G136">
            <v>84</v>
          </cell>
          <cell r="H136">
            <v>55</v>
          </cell>
          <cell r="I136">
            <v>85</v>
          </cell>
          <cell r="J136">
            <v>85</v>
          </cell>
          <cell r="K136">
            <v>60</v>
          </cell>
          <cell r="L136">
            <v>70</v>
          </cell>
          <cell r="M136">
            <v>60</v>
          </cell>
          <cell r="N136">
            <v>70</v>
          </cell>
          <cell r="O136">
            <v>50</v>
          </cell>
          <cell r="P136">
            <v>762</v>
          </cell>
          <cell r="R136" t="str">
            <v>ﾀﾞｲﾊﾂ</v>
          </cell>
          <cell r="S136" t="str">
            <v>10-40L</v>
          </cell>
          <cell r="T136">
            <v>50</v>
          </cell>
          <cell r="U136">
            <v>60</v>
          </cell>
          <cell r="V136">
            <v>70</v>
          </cell>
          <cell r="W136">
            <v>50</v>
          </cell>
          <cell r="X136">
            <v>50</v>
          </cell>
          <cell r="Y136">
            <v>60</v>
          </cell>
          <cell r="Z136">
            <v>60</v>
          </cell>
          <cell r="AA136">
            <v>50</v>
          </cell>
          <cell r="AB136">
            <v>70</v>
          </cell>
          <cell r="AC136">
            <v>60</v>
          </cell>
          <cell r="AD136">
            <v>60</v>
          </cell>
          <cell r="AE136">
            <v>40</v>
          </cell>
          <cell r="AF136">
            <v>680</v>
          </cell>
        </row>
        <row r="137">
          <cell r="D137">
            <v>39</v>
          </cell>
          <cell r="E137">
            <v>37</v>
          </cell>
          <cell r="F137">
            <v>67</v>
          </cell>
          <cell r="G137">
            <v>84</v>
          </cell>
          <cell r="H137">
            <v>55</v>
          </cell>
          <cell r="I137">
            <v>85</v>
          </cell>
          <cell r="J137">
            <v>85</v>
          </cell>
          <cell r="K137">
            <v>60</v>
          </cell>
          <cell r="L137">
            <v>70</v>
          </cell>
          <cell r="M137">
            <v>60</v>
          </cell>
          <cell r="N137">
            <v>70</v>
          </cell>
          <cell r="O137">
            <v>50</v>
          </cell>
          <cell r="P137">
            <v>762</v>
          </cell>
          <cell r="Q137" t="str">
            <v>*</v>
          </cell>
          <cell r="R137" t="str">
            <v>ﾀﾞｲﾊﾂ</v>
          </cell>
          <cell r="S137" t="str">
            <v>計</v>
          </cell>
          <cell r="T137">
            <v>50</v>
          </cell>
          <cell r="U137">
            <v>60</v>
          </cell>
          <cell r="V137">
            <v>70</v>
          </cell>
          <cell r="W137">
            <v>50</v>
          </cell>
          <cell r="X137">
            <v>50</v>
          </cell>
          <cell r="Y137">
            <v>60</v>
          </cell>
          <cell r="Z137">
            <v>60</v>
          </cell>
          <cell r="AA137">
            <v>50</v>
          </cell>
          <cell r="AB137">
            <v>70</v>
          </cell>
          <cell r="AC137">
            <v>60</v>
          </cell>
          <cell r="AD137">
            <v>60</v>
          </cell>
          <cell r="AE137">
            <v>40</v>
          </cell>
          <cell r="AF137">
            <v>680</v>
          </cell>
        </row>
        <row r="138">
          <cell r="D138">
            <v>22121</v>
          </cell>
          <cell r="E138">
            <v>30051</v>
          </cell>
          <cell r="F138">
            <v>36411</v>
          </cell>
          <cell r="G138">
            <v>26257</v>
          </cell>
          <cell r="H138">
            <v>28618</v>
          </cell>
          <cell r="I138">
            <v>30578</v>
          </cell>
          <cell r="J138">
            <v>27265</v>
          </cell>
          <cell r="K138">
            <v>18360</v>
          </cell>
          <cell r="L138">
            <v>25820</v>
          </cell>
          <cell r="M138">
            <v>25550</v>
          </cell>
          <cell r="N138">
            <v>26340</v>
          </cell>
          <cell r="O138">
            <v>21620</v>
          </cell>
          <cell r="P138">
            <v>318991</v>
          </cell>
          <cell r="Q138" t="str">
            <v>**</v>
          </cell>
          <cell r="R138">
            <v>0</v>
          </cell>
          <cell r="S138" t="str">
            <v>Z系合計</v>
          </cell>
          <cell r="T138">
            <v>23570</v>
          </cell>
          <cell r="U138">
            <v>28110</v>
          </cell>
          <cell r="V138">
            <v>30940</v>
          </cell>
          <cell r="W138">
            <v>25320</v>
          </cell>
          <cell r="X138">
            <v>16150</v>
          </cell>
          <cell r="Y138">
            <v>21500</v>
          </cell>
          <cell r="Z138">
            <v>20870</v>
          </cell>
          <cell r="AA138">
            <v>13910</v>
          </cell>
          <cell r="AB138">
            <v>16280</v>
          </cell>
          <cell r="AC138">
            <v>18420</v>
          </cell>
          <cell r="AD138">
            <v>18420</v>
          </cell>
          <cell r="AE138">
            <v>14120</v>
          </cell>
          <cell r="AF138">
            <v>247610</v>
          </cell>
        </row>
        <row r="139">
          <cell r="R139">
            <v>0</v>
          </cell>
          <cell r="S139">
            <v>0</v>
          </cell>
        </row>
        <row r="140">
          <cell r="R140">
            <v>0</v>
          </cell>
          <cell r="S140">
            <v>0</v>
          </cell>
        </row>
        <row r="141">
          <cell r="D141">
            <v>15234</v>
          </cell>
          <cell r="E141">
            <v>18198</v>
          </cell>
          <cell r="F141">
            <v>20766</v>
          </cell>
          <cell r="G141">
            <v>15312</v>
          </cell>
          <cell r="H141">
            <v>14980</v>
          </cell>
          <cell r="I141">
            <v>17571</v>
          </cell>
          <cell r="J141">
            <v>15930</v>
          </cell>
          <cell r="K141">
            <v>12261</v>
          </cell>
          <cell r="L141">
            <v>16130</v>
          </cell>
          <cell r="M141">
            <v>16110</v>
          </cell>
          <cell r="N141">
            <v>16490</v>
          </cell>
          <cell r="O141">
            <v>14240</v>
          </cell>
          <cell r="P141">
            <v>193222</v>
          </cell>
          <cell r="R141" t="str">
            <v>ﾄﾖﾀ</v>
          </cell>
          <cell r="S141" t="str">
            <v>70-40LE</v>
          </cell>
          <cell r="T141">
            <v>16870</v>
          </cell>
          <cell r="U141">
            <v>19650</v>
          </cell>
          <cell r="V141">
            <v>21370</v>
          </cell>
          <cell r="W141">
            <v>17950</v>
          </cell>
          <cell r="X141">
            <v>14250</v>
          </cell>
          <cell r="Y141">
            <v>17970</v>
          </cell>
          <cell r="Z141">
            <v>17550</v>
          </cell>
          <cell r="AA141">
            <v>12460</v>
          </cell>
          <cell r="AB141">
            <v>17550</v>
          </cell>
          <cell r="AC141">
            <v>19150</v>
          </cell>
          <cell r="AD141">
            <v>19150</v>
          </cell>
          <cell r="AE141">
            <v>15990</v>
          </cell>
          <cell r="AF141">
            <v>209910</v>
          </cell>
        </row>
        <row r="142">
          <cell r="D142">
            <v>5038</v>
          </cell>
          <cell r="E142">
            <v>5982</v>
          </cell>
          <cell r="F142">
            <v>7472</v>
          </cell>
          <cell r="G142">
            <v>6119</v>
          </cell>
          <cell r="H142">
            <v>6400</v>
          </cell>
          <cell r="I142">
            <v>6530</v>
          </cell>
          <cell r="J142">
            <v>6280</v>
          </cell>
          <cell r="K142">
            <v>3280</v>
          </cell>
          <cell r="L142">
            <v>5720</v>
          </cell>
          <cell r="M142">
            <v>7120</v>
          </cell>
          <cell r="N142">
            <v>7590</v>
          </cell>
          <cell r="O142">
            <v>6190</v>
          </cell>
          <cell r="P142">
            <v>73721</v>
          </cell>
          <cell r="R142" t="str">
            <v>ﾄﾖﾀ</v>
          </cell>
          <cell r="S142" t="str">
            <v>70-41LE</v>
          </cell>
          <cell r="T142">
            <v>5010</v>
          </cell>
          <cell r="U142">
            <v>5920</v>
          </cell>
          <cell r="V142">
            <v>6480</v>
          </cell>
          <cell r="W142">
            <v>5360</v>
          </cell>
          <cell r="X142">
            <v>4020</v>
          </cell>
          <cell r="Y142">
            <v>4900</v>
          </cell>
          <cell r="Z142">
            <v>4790</v>
          </cell>
          <cell r="AA142">
            <v>3680</v>
          </cell>
          <cell r="AB142">
            <v>4670</v>
          </cell>
          <cell r="AC142">
            <v>5020</v>
          </cell>
          <cell r="AD142">
            <v>5020</v>
          </cell>
          <cell r="AE142">
            <v>4330</v>
          </cell>
          <cell r="AF142">
            <v>59200</v>
          </cell>
        </row>
        <row r="143">
          <cell r="D143">
            <v>10516</v>
          </cell>
          <cell r="E143">
            <v>12623</v>
          </cell>
          <cell r="F143">
            <v>15810</v>
          </cell>
          <cell r="G143">
            <v>11100</v>
          </cell>
          <cell r="H143">
            <v>10770</v>
          </cell>
          <cell r="I143">
            <v>12100</v>
          </cell>
          <cell r="J143">
            <v>11650</v>
          </cell>
          <cell r="K143">
            <v>7440</v>
          </cell>
          <cell r="L143">
            <v>11650</v>
          </cell>
          <cell r="M143">
            <v>10960</v>
          </cell>
          <cell r="N143">
            <v>11470</v>
          </cell>
          <cell r="O143">
            <v>9390</v>
          </cell>
          <cell r="P143">
            <v>135479</v>
          </cell>
          <cell r="R143" t="str">
            <v>ﾄﾖﾀ</v>
          </cell>
          <cell r="S143" t="str">
            <v>71-40LE</v>
          </cell>
          <cell r="T143">
            <v>13240</v>
          </cell>
          <cell r="U143">
            <v>15630</v>
          </cell>
          <cell r="V143">
            <v>17120</v>
          </cell>
          <cell r="W143">
            <v>14170</v>
          </cell>
          <cell r="X143">
            <v>12350</v>
          </cell>
          <cell r="Y143">
            <v>15380</v>
          </cell>
          <cell r="Z143">
            <v>15040</v>
          </cell>
          <cell r="AA143">
            <v>9670</v>
          </cell>
          <cell r="AB143">
            <v>12690</v>
          </cell>
          <cell r="AC143">
            <v>13620</v>
          </cell>
          <cell r="AD143">
            <v>13620</v>
          </cell>
          <cell r="AE143">
            <v>11760</v>
          </cell>
          <cell r="AF143">
            <v>164290</v>
          </cell>
        </row>
        <row r="144">
          <cell r="D144">
            <v>3192</v>
          </cell>
          <cell r="E144">
            <v>3540</v>
          </cell>
          <cell r="F144">
            <v>3786</v>
          </cell>
          <cell r="G144">
            <v>3204</v>
          </cell>
          <cell r="H144">
            <v>3100</v>
          </cell>
          <cell r="I144">
            <v>4290</v>
          </cell>
          <cell r="J144">
            <v>3890</v>
          </cell>
          <cell r="K144">
            <v>2420</v>
          </cell>
          <cell r="L144">
            <v>3590</v>
          </cell>
          <cell r="M144">
            <v>3860</v>
          </cell>
          <cell r="N144">
            <v>3950</v>
          </cell>
          <cell r="O144">
            <v>3230</v>
          </cell>
          <cell r="P144">
            <v>42052</v>
          </cell>
          <cell r="R144" t="str">
            <v>ﾄﾖﾀ</v>
          </cell>
          <cell r="S144" t="str">
            <v>70-40LS</v>
          </cell>
          <cell r="T144">
            <v>3480</v>
          </cell>
          <cell r="U144">
            <v>4110</v>
          </cell>
          <cell r="V144">
            <v>4500</v>
          </cell>
          <cell r="W144">
            <v>3730</v>
          </cell>
          <cell r="X144">
            <v>3350</v>
          </cell>
          <cell r="Y144">
            <v>4150</v>
          </cell>
          <cell r="Z144">
            <v>4060</v>
          </cell>
          <cell r="AA144">
            <v>3090</v>
          </cell>
          <cell r="AB144">
            <v>4060</v>
          </cell>
          <cell r="AC144">
            <v>4360</v>
          </cell>
          <cell r="AD144">
            <v>4360</v>
          </cell>
          <cell r="AE144">
            <v>3760</v>
          </cell>
          <cell r="AF144">
            <v>47010</v>
          </cell>
        </row>
        <row r="145">
          <cell r="D145">
            <v>588</v>
          </cell>
          <cell r="E145">
            <v>726</v>
          </cell>
          <cell r="F145">
            <v>810</v>
          </cell>
          <cell r="G145">
            <v>786</v>
          </cell>
          <cell r="H145">
            <v>730</v>
          </cell>
          <cell r="I145">
            <v>850</v>
          </cell>
          <cell r="J145">
            <v>780</v>
          </cell>
          <cell r="K145">
            <v>560</v>
          </cell>
          <cell r="L145">
            <v>860</v>
          </cell>
          <cell r="M145">
            <v>950</v>
          </cell>
          <cell r="N145">
            <v>970</v>
          </cell>
          <cell r="O145">
            <v>790</v>
          </cell>
          <cell r="P145">
            <v>9400</v>
          </cell>
          <cell r="R145" t="str">
            <v>ﾄﾖﾀ</v>
          </cell>
          <cell r="S145" t="str">
            <v>71-40LS</v>
          </cell>
          <cell r="T145">
            <v>1240</v>
          </cell>
          <cell r="U145">
            <v>1470</v>
          </cell>
          <cell r="V145">
            <v>1600</v>
          </cell>
          <cell r="W145">
            <v>1330</v>
          </cell>
          <cell r="X145">
            <v>1200</v>
          </cell>
          <cell r="Y145">
            <v>1480</v>
          </cell>
          <cell r="Z145">
            <v>1450</v>
          </cell>
          <cell r="AA145">
            <v>1100</v>
          </cell>
          <cell r="AB145">
            <v>1450</v>
          </cell>
          <cell r="AC145">
            <v>1550</v>
          </cell>
          <cell r="AD145">
            <v>1550</v>
          </cell>
          <cell r="AE145">
            <v>1340</v>
          </cell>
          <cell r="AF145">
            <v>16760</v>
          </cell>
        </row>
        <row r="146">
          <cell r="D146">
            <v>34568</v>
          </cell>
          <cell r="E146">
            <v>41069</v>
          </cell>
          <cell r="F146">
            <v>48644</v>
          </cell>
          <cell r="G146">
            <v>36521</v>
          </cell>
          <cell r="H146">
            <v>35980</v>
          </cell>
          <cell r="I146">
            <v>41341</v>
          </cell>
          <cell r="J146">
            <v>38530</v>
          </cell>
          <cell r="K146">
            <v>25961</v>
          </cell>
          <cell r="L146">
            <v>37950</v>
          </cell>
          <cell r="M146">
            <v>39000</v>
          </cell>
          <cell r="N146">
            <v>40470</v>
          </cell>
          <cell r="O146">
            <v>33840</v>
          </cell>
          <cell r="P146">
            <v>453874</v>
          </cell>
          <cell r="Q146" t="str">
            <v>*</v>
          </cell>
          <cell r="R146" t="str">
            <v>ﾄﾖﾀ</v>
          </cell>
          <cell r="S146" t="str">
            <v>計</v>
          </cell>
          <cell r="T146">
            <v>39840</v>
          </cell>
          <cell r="U146">
            <v>46780</v>
          </cell>
          <cell r="V146">
            <v>51070</v>
          </cell>
          <cell r="W146">
            <v>42540</v>
          </cell>
          <cell r="X146">
            <v>35170</v>
          </cell>
          <cell r="Y146">
            <v>43880</v>
          </cell>
          <cell r="Z146">
            <v>42890</v>
          </cell>
          <cell r="AA146">
            <v>30000</v>
          </cell>
          <cell r="AB146">
            <v>40420</v>
          </cell>
          <cell r="AC146">
            <v>43700</v>
          </cell>
          <cell r="AD146">
            <v>43700</v>
          </cell>
          <cell r="AE146">
            <v>37180</v>
          </cell>
          <cell r="AF146">
            <v>497170</v>
          </cell>
        </row>
        <row r="147">
          <cell r="D147">
            <v>34568</v>
          </cell>
          <cell r="E147">
            <v>41069</v>
          </cell>
          <cell r="F147">
            <v>48644</v>
          </cell>
          <cell r="G147">
            <v>36521</v>
          </cell>
          <cell r="H147">
            <v>35980</v>
          </cell>
          <cell r="I147">
            <v>41341</v>
          </cell>
          <cell r="J147">
            <v>38530</v>
          </cell>
          <cell r="K147">
            <v>25961</v>
          </cell>
          <cell r="L147">
            <v>37950</v>
          </cell>
          <cell r="M147">
            <v>39000</v>
          </cell>
          <cell r="N147">
            <v>40470</v>
          </cell>
          <cell r="O147">
            <v>33840</v>
          </cell>
          <cell r="P147">
            <v>453874</v>
          </cell>
          <cell r="Q147" t="str">
            <v>**</v>
          </cell>
          <cell r="R147">
            <v>0</v>
          </cell>
          <cell r="S147" t="str">
            <v>Z-Ⅱ合計</v>
          </cell>
          <cell r="T147">
            <v>39840</v>
          </cell>
          <cell r="U147">
            <v>46780</v>
          </cell>
          <cell r="V147">
            <v>51070</v>
          </cell>
          <cell r="W147">
            <v>42540</v>
          </cell>
          <cell r="X147">
            <v>35170</v>
          </cell>
          <cell r="Y147">
            <v>43880</v>
          </cell>
          <cell r="Z147">
            <v>42890</v>
          </cell>
          <cell r="AA147">
            <v>30000</v>
          </cell>
          <cell r="AB147">
            <v>40420</v>
          </cell>
          <cell r="AC147">
            <v>43700</v>
          </cell>
          <cell r="AD147">
            <v>43700</v>
          </cell>
          <cell r="AE147">
            <v>37180</v>
          </cell>
          <cell r="AF147">
            <v>497170</v>
          </cell>
        </row>
        <row r="148">
          <cell r="R148">
            <v>0</v>
          </cell>
          <cell r="S148">
            <v>0</v>
          </cell>
        </row>
        <row r="149">
          <cell r="R149">
            <v>0</v>
          </cell>
          <cell r="S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R150" t="str">
            <v>ﾄﾖﾀ</v>
          </cell>
          <cell r="S150" t="str">
            <v>U140E</v>
          </cell>
          <cell r="T150">
            <v>2610</v>
          </cell>
          <cell r="U150">
            <v>2610</v>
          </cell>
          <cell r="V150">
            <v>1690</v>
          </cell>
          <cell r="W150">
            <v>1690</v>
          </cell>
          <cell r="X150">
            <v>1690</v>
          </cell>
          <cell r="Y150">
            <v>1690</v>
          </cell>
          <cell r="Z150">
            <v>1690</v>
          </cell>
          <cell r="AA150">
            <v>1690</v>
          </cell>
          <cell r="AB150">
            <v>1690</v>
          </cell>
          <cell r="AC150">
            <v>1690</v>
          </cell>
          <cell r="AD150">
            <v>1690</v>
          </cell>
          <cell r="AE150">
            <v>2720</v>
          </cell>
          <cell r="AF150">
            <v>23150</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R151" t="str">
            <v>ﾄﾖﾀ</v>
          </cell>
          <cell r="S151" t="str">
            <v>U140F</v>
          </cell>
          <cell r="T151">
            <v>4790</v>
          </cell>
          <cell r="U151">
            <v>4790</v>
          </cell>
          <cell r="V151">
            <v>3370</v>
          </cell>
          <cell r="W151">
            <v>3370</v>
          </cell>
          <cell r="X151">
            <v>6870</v>
          </cell>
          <cell r="Y151">
            <v>7570</v>
          </cell>
          <cell r="Z151">
            <v>7270</v>
          </cell>
          <cell r="AA151">
            <v>6250</v>
          </cell>
          <cell r="AB151">
            <v>6150</v>
          </cell>
          <cell r="AC151">
            <v>6650</v>
          </cell>
          <cell r="AD151">
            <v>6650</v>
          </cell>
          <cell r="AE151">
            <v>10130</v>
          </cell>
          <cell r="AF151">
            <v>73860</v>
          </cell>
        </row>
        <row r="152">
          <cell r="D152">
            <v>0</v>
          </cell>
          <cell r="E152">
            <v>0</v>
          </cell>
          <cell r="F152">
            <v>0</v>
          </cell>
          <cell r="G152">
            <v>0</v>
          </cell>
          <cell r="H152">
            <v>0</v>
          </cell>
          <cell r="I152">
            <v>0</v>
          </cell>
          <cell r="J152">
            <v>0</v>
          </cell>
          <cell r="K152">
            <v>0</v>
          </cell>
          <cell r="L152">
            <v>0</v>
          </cell>
          <cell r="M152">
            <v>0</v>
          </cell>
          <cell r="N152">
            <v>0</v>
          </cell>
          <cell r="O152">
            <v>0</v>
          </cell>
          <cell r="P152">
            <v>0</v>
          </cell>
          <cell r="R152" t="str">
            <v>ﾄﾖﾀ</v>
          </cell>
          <cell r="S152" t="str">
            <v>U240E</v>
          </cell>
          <cell r="T152">
            <v>0</v>
          </cell>
          <cell r="U152">
            <v>0</v>
          </cell>
          <cell r="V152">
            <v>2340</v>
          </cell>
          <cell r="W152">
            <v>2340</v>
          </cell>
          <cell r="X152">
            <v>2500</v>
          </cell>
          <cell r="Y152">
            <v>2560</v>
          </cell>
          <cell r="Z152">
            <v>2510</v>
          </cell>
          <cell r="AA152">
            <v>4060</v>
          </cell>
          <cell r="AB152">
            <v>4050</v>
          </cell>
          <cell r="AC152">
            <v>4090</v>
          </cell>
          <cell r="AD152">
            <v>4090</v>
          </cell>
          <cell r="AE152">
            <v>5490</v>
          </cell>
          <cell r="AF152">
            <v>34030</v>
          </cell>
        </row>
        <row r="153">
          <cell r="D153">
            <v>0</v>
          </cell>
          <cell r="E153">
            <v>0</v>
          </cell>
          <cell r="F153">
            <v>0</v>
          </cell>
          <cell r="G153">
            <v>0</v>
          </cell>
          <cell r="H153">
            <v>0</v>
          </cell>
          <cell r="I153">
            <v>0</v>
          </cell>
          <cell r="J153">
            <v>0</v>
          </cell>
          <cell r="K153">
            <v>0</v>
          </cell>
          <cell r="L153">
            <v>0</v>
          </cell>
          <cell r="M153">
            <v>0</v>
          </cell>
          <cell r="N153">
            <v>0</v>
          </cell>
          <cell r="O153">
            <v>0</v>
          </cell>
          <cell r="P153">
            <v>0</v>
          </cell>
          <cell r="Q153" t="str">
            <v>*</v>
          </cell>
          <cell r="R153" t="str">
            <v>ﾄﾖﾀ</v>
          </cell>
          <cell r="S153" t="str">
            <v>計</v>
          </cell>
          <cell r="T153">
            <v>7400</v>
          </cell>
          <cell r="U153">
            <v>7400</v>
          </cell>
          <cell r="V153">
            <v>7400</v>
          </cell>
          <cell r="W153">
            <v>7400</v>
          </cell>
          <cell r="X153">
            <v>11060</v>
          </cell>
          <cell r="Y153">
            <v>11820</v>
          </cell>
          <cell r="Z153">
            <v>11470</v>
          </cell>
          <cell r="AA153">
            <v>12000</v>
          </cell>
          <cell r="AB153">
            <v>11890</v>
          </cell>
          <cell r="AC153">
            <v>12430</v>
          </cell>
          <cell r="AD153">
            <v>12430</v>
          </cell>
          <cell r="AE153">
            <v>18340</v>
          </cell>
          <cell r="AF153">
            <v>131040</v>
          </cell>
        </row>
        <row r="154">
          <cell r="D154">
            <v>0</v>
          </cell>
          <cell r="E154">
            <v>0</v>
          </cell>
          <cell r="F154">
            <v>0</v>
          </cell>
          <cell r="G154">
            <v>0</v>
          </cell>
          <cell r="H154">
            <v>0</v>
          </cell>
          <cell r="I154">
            <v>0</v>
          </cell>
          <cell r="J154">
            <v>0</v>
          </cell>
          <cell r="K154">
            <v>0</v>
          </cell>
          <cell r="L154">
            <v>0</v>
          </cell>
          <cell r="M154">
            <v>0</v>
          </cell>
          <cell r="N154">
            <v>0</v>
          </cell>
          <cell r="O154">
            <v>0</v>
          </cell>
          <cell r="P154">
            <v>0</v>
          </cell>
          <cell r="Q154" t="str">
            <v>**</v>
          </cell>
          <cell r="R154">
            <v>0</v>
          </cell>
          <cell r="S154" t="str">
            <v>143K･152K合計</v>
          </cell>
          <cell r="T154">
            <v>7400</v>
          </cell>
          <cell r="U154">
            <v>7400</v>
          </cell>
          <cell r="V154">
            <v>7400</v>
          </cell>
          <cell r="W154">
            <v>7400</v>
          </cell>
          <cell r="X154">
            <v>11060</v>
          </cell>
          <cell r="Y154">
            <v>11820</v>
          </cell>
          <cell r="Z154">
            <v>11470</v>
          </cell>
          <cell r="AA154">
            <v>12000</v>
          </cell>
          <cell r="AB154">
            <v>11890</v>
          </cell>
          <cell r="AC154">
            <v>12430</v>
          </cell>
          <cell r="AD154">
            <v>12430</v>
          </cell>
          <cell r="AE154">
            <v>18340</v>
          </cell>
          <cell r="AF154">
            <v>131040</v>
          </cell>
        </row>
        <row r="155">
          <cell r="R155">
            <v>0</v>
          </cell>
          <cell r="S155">
            <v>0</v>
          </cell>
        </row>
        <row r="156">
          <cell r="R156">
            <v>0</v>
          </cell>
          <cell r="S156">
            <v>0</v>
          </cell>
        </row>
        <row r="157">
          <cell r="D157">
            <v>0</v>
          </cell>
          <cell r="E157">
            <v>0</v>
          </cell>
          <cell r="F157">
            <v>0</v>
          </cell>
          <cell r="G157">
            <v>0</v>
          </cell>
          <cell r="H157">
            <v>0</v>
          </cell>
          <cell r="I157">
            <v>0</v>
          </cell>
          <cell r="J157">
            <v>0</v>
          </cell>
          <cell r="K157">
            <v>2850</v>
          </cell>
          <cell r="L157">
            <v>1870</v>
          </cell>
          <cell r="M157">
            <v>2030</v>
          </cell>
          <cell r="N157">
            <v>2070</v>
          </cell>
          <cell r="O157">
            <v>1640</v>
          </cell>
          <cell r="P157">
            <v>10460</v>
          </cell>
          <cell r="R157" t="str">
            <v>ﾄﾖﾀ</v>
          </cell>
          <cell r="S157" t="str">
            <v>81-40LE</v>
          </cell>
          <cell r="T157">
            <v>1670</v>
          </cell>
          <cell r="U157">
            <v>1970</v>
          </cell>
          <cell r="V157">
            <v>2160</v>
          </cell>
          <cell r="W157">
            <v>1790</v>
          </cell>
          <cell r="X157">
            <v>1570</v>
          </cell>
          <cell r="Y157">
            <v>1940</v>
          </cell>
          <cell r="Z157">
            <v>1900</v>
          </cell>
          <cell r="AA157">
            <v>2790</v>
          </cell>
          <cell r="AB157">
            <v>3310</v>
          </cell>
          <cell r="AC157">
            <v>3450</v>
          </cell>
          <cell r="AD157">
            <v>3450</v>
          </cell>
          <cell r="AE157">
            <v>3150</v>
          </cell>
          <cell r="AF157">
            <v>29150</v>
          </cell>
        </row>
        <row r="158">
          <cell r="D158">
            <v>8011</v>
          </cell>
          <cell r="E158">
            <v>12070</v>
          </cell>
          <cell r="F158">
            <v>20966</v>
          </cell>
          <cell r="G158">
            <v>10656</v>
          </cell>
          <cell r="H158">
            <v>11810</v>
          </cell>
          <cell r="I158">
            <v>15260</v>
          </cell>
          <cell r="J158">
            <v>16000</v>
          </cell>
          <cell r="K158">
            <v>6810</v>
          </cell>
          <cell r="L158">
            <v>12730</v>
          </cell>
          <cell r="M158">
            <v>8600</v>
          </cell>
          <cell r="N158">
            <v>8840</v>
          </cell>
          <cell r="O158">
            <v>6880</v>
          </cell>
          <cell r="P158">
            <v>138633</v>
          </cell>
          <cell r="R158" t="str">
            <v>ﾄﾖﾀ</v>
          </cell>
          <cell r="S158" t="str">
            <v>80-40LS</v>
          </cell>
          <cell r="T158">
            <v>6910</v>
          </cell>
          <cell r="U158">
            <v>7770</v>
          </cell>
          <cell r="V158">
            <v>8310</v>
          </cell>
          <cell r="W158">
            <v>7240</v>
          </cell>
          <cell r="X158">
            <v>6730</v>
          </cell>
          <cell r="Y158">
            <v>7830</v>
          </cell>
          <cell r="Z158">
            <v>7700</v>
          </cell>
          <cell r="AA158">
            <v>6370</v>
          </cell>
          <cell r="AB158">
            <v>7700</v>
          </cell>
          <cell r="AC158">
            <v>8110</v>
          </cell>
          <cell r="AD158">
            <v>8110</v>
          </cell>
          <cell r="AE158">
            <v>7300</v>
          </cell>
          <cell r="AF158">
            <v>90080</v>
          </cell>
        </row>
        <row r="159">
          <cell r="D159">
            <v>0</v>
          </cell>
          <cell r="E159">
            <v>0</v>
          </cell>
          <cell r="F159">
            <v>0</v>
          </cell>
          <cell r="G159">
            <v>0</v>
          </cell>
          <cell r="H159">
            <v>0</v>
          </cell>
          <cell r="I159">
            <v>0</v>
          </cell>
          <cell r="J159">
            <v>0</v>
          </cell>
          <cell r="K159">
            <v>1580</v>
          </cell>
          <cell r="L159">
            <v>5260</v>
          </cell>
          <cell r="M159">
            <v>8620</v>
          </cell>
          <cell r="N159">
            <v>8910</v>
          </cell>
          <cell r="O159">
            <v>7060</v>
          </cell>
          <cell r="P159">
            <v>31430</v>
          </cell>
          <cell r="R159" t="str">
            <v>ﾄﾖﾀ</v>
          </cell>
          <cell r="S159" t="str">
            <v>81-40LS</v>
          </cell>
          <cell r="T159">
            <v>6710</v>
          </cell>
          <cell r="U159">
            <v>9780</v>
          </cell>
          <cell r="V159">
            <v>10380</v>
          </cell>
          <cell r="W159">
            <v>8690</v>
          </cell>
          <cell r="X159">
            <v>6520</v>
          </cell>
          <cell r="Y159">
            <v>7500</v>
          </cell>
          <cell r="Z159">
            <v>7420</v>
          </cell>
          <cell r="AA159">
            <v>7140</v>
          </cell>
          <cell r="AB159">
            <v>9600</v>
          </cell>
          <cell r="AC159">
            <v>10060</v>
          </cell>
          <cell r="AD159">
            <v>10050</v>
          </cell>
          <cell r="AE159">
            <v>8960</v>
          </cell>
          <cell r="AF159">
            <v>102810</v>
          </cell>
        </row>
        <row r="160">
          <cell r="D160">
            <v>0</v>
          </cell>
          <cell r="E160">
            <v>0</v>
          </cell>
          <cell r="F160">
            <v>0</v>
          </cell>
          <cell r="G160">
            <v>0</v>
          </cell>
          <cell r="H160">
            <v>0</v>
          </cell>
          <cell r="I160">
            <v>0</v>
          </cell>
          <cell r="J160">
            <v>0</v>
          </cell>
          <cell r="K160">
            <v>1210</v>
          </cell>
          <cell r="L160">
            <v>1750</v>
          </cell>
          <cell r="M160">
            <v>1490</v>
          </cell>
          <cell r="N160">
            <v>1540</v>
          </cell>
          <cell r="O160">
            <v>1220</v>
          </cell>
          <cell r="P160">
            <v>7210</v>
          </cell>
          <cell r="R160" t="str">
            <v>ﾄﾖﾀ</v>
          </cell>
          <cell r="S160" t="str">
            <v>81-40LSF</v>
          </cell>
          <cell r="T160">
            <v>1070</v>
          </cell>
          <cell r="U160">
            <v>1260</v>
          </cell>
          <cell r="V160">
            <v>1380</v>
          </cell>
          <cell r="W160">
            <v>1150</v>
          </cell>
          <cell r="X160">
            <v>1030</v>
          </cell>
          <cell r="Y160">
            <v>1280</v>
          </cell>
          <cell r="Z160">
            <v>1250</v>
          </cell>
          <cell r="AA160">
            <v>950</v>
          </cell>
          <cell r="AB160">
            <v>1250</v>
          </cell>
          <cell r="AC160">
            <v>1340</v>
          </cell>
          <cell r="AD160">
            <v>1340</v>
          </cell>
          <cell r="AE160">
            <v>1160</v>
          </cell>
          <cell r="AF160">
            <v>14460</v>
          </cell>
        </row>
        <row r="161">
          <cell r="D161">
            <v>8011</v>
          </cell>
          <cell r="E161">
            <v>12070</v>
          </cell>
          <cell r="F161">
            <v>20966</v>
          </cell>
          <cell r="G161">
            <v>10656</v>
          </cell>
          <cell r="H161">
            <v>11810</v>
          </cell>
          <cell r="I161">
            <v>15260</v>
          </cell>
          <cell r="J161">
            <v>16000</v>
          </cell>
          <cell r="K161">
            <v>12450</v>
          </cell>
          <cell r="L161">
            <v>21610</v>
          </cell>
          <cell r="M161">
            <v>20740</v>
          </cell>
          <cell r="N161">
            <v>21360</v>
          </cell>
          <cell r="O161">
            <v>16800</v>
          </cell>
          <cell r="P161">
            <v>187733</v>
          </cell>
          <cell r="Q161" t="str">
            <v>*</v>
          </cell>
          <cell r="R161" t="str">
            <v>ﾄﾖﾀ</v>
          </cell>
          <cell r="S161" t="str">
            <v>計</v>
          </cell>
          <cell r="T161">
            <v>16360</v>
          </cell>
          <cell r="U161">
            <v>20780</v>
          </cell>
          <cell r="V161">
            <v>22230</v>
          </cell>
          <cell r="W161">
            <v>18870</v>
          </cell>
          <cell r="X161">
            <v>15850</v>
          </cell>
          <cell r="Y161">
            <v>18550</v>
          </cell>
          <cell r="Z161">
            <v>18270</v>
          </cell>
          <cell r="AA161">
            <v>17250</v>
          </cell>
          <cell r="AB161">
            <v>21860</v>
          </cell>
          <cell r="AC161">
            <v>22960</v>
          </cell>
          <cell r="AD161">
            <v>22950</v>
          </cell>
          <cell r="AE161">
            <v>20570</v>
          </cell>
          <cell r="AF161">
            <v>236500</v>
          </cell>
        </row>
        <row r="165">
          <cell r="D165">
            <v>0</v>
          </cell>
          <cell r="E165">
            <v>0</v>
          </cell>
          <cell r="F165">
            <v>0</v>
          </cell>
          <cell r="G165">
            <v>736</v>
          </cell>
          <cell r="H165">
            <v>570</v>
          </cell>
          <cell r="I165">
            <v>1140</v>
          </cell>
          <cell r="J165">
            <v>570</v>
          </cell>
          <cell r="K165">
            <v>570</v>
          </cell>
          <cell r="L165">
            <v>570</v>
          </cell>
          <cell r="M165">
            <v>570</v>
          </cell>
          <cell r="N165">
            <v>400</v>
          </cell>
          <cell r="O165">
            <v>300</v>
          </cell>
          <cell r="P165">
            <v>5426</v>
          </cell>
          <cell r="R165" t="str">
            <v>大宇</v>
          </cell>
          <cell r="S165" t="str">
            <v>50-40E</v>
          </cell>
          <cell r="T165">
            <v>300</v>
          </cell>
          <cell r="U165">
            <v>300</v>
          </cell>
          <cell r="V165">
            <v>300</v>
          </cell>
          <cell r="W165">
            <v>300</v>
          </cell>
          <cell r="X165">
            <v>300</v>
          </cell>
          <cell r="Y165">
            <v>300</v>
          </cell>
          <cell r="Z165">
            <v>300</v>
          </cell>
          <cell r="AA165">
            <v>300</v>
          </cell>
          <cell r="AB165">
            <v>300</v>
          </cell>
          <cell r="AC165">
            <v>300</v>
          </cell>
          <cell r="AD165">
            <v>300</v>
          </cell>
          <cell r="AE165">
            <v>300</v>
          </cell>
          <cell r="AF165">
            <v>3600</v>
          </cell>
        </row>
        <row r="166">
          <cell r="D166">
            <v>0</v>
          </cell>
          <cell r="E166">
            <v>552</v>
          </cell>
          <cell r="F166">
            <v>387</v>
          </cell>
          <cell r="G166">
            <v>0</v>
          </cell>
          <cell r="H166">
            <v>0</v>
          </cell>
          <cell r="I166">
            <v>190</v>
          </cell>
          <cell r="J166">
            <v>1900</v>
          </cell>
          <cell r="K166">
            <v>2090</v>
          </cell>
          <cell r="L166">
            <v>500</v>
          </cell>
          <cell r="M166">
            <v>500</v>
          </cell>
          <cell r="N166">
            <v>500</v>
          </cell>
          <cell r="O166">
            <v>500</v>
          </cell>
          <cell r="P166">
            <v>7119</v>
          </cell>
          <cell r="R166" t="str">
            <v>大宇</v>
          </cell>
          <cell r="S166" t="str">
            <v>50-40LE</v>
          </cell>
          <cell r="T166">
            <v>800</v>
          </cell>
          <cell r="U166">
            <v>800</v>
          </cell>
          <cell r="V166">
            <v>1000</v>
          </cell>
          <cell r="W166">
            <v>1000</v>
          </cell>
          <cell r="X166">
            <v>1000</v>
          </cell>
          <cell r="Y166">
            <v>1000</v>
          </cell>
          <cell r="Z166">
            <v>1000</v>
          </cell>
          <cell r="AA166">
            <v>1000</v>
          </cell>
          <cell r="AB166">
            <v>1000</v>
          </cell>
          <cell r="AC166">
            <v>1000</v>
          </cell>
          <cell r="AD166">
            <v>1000</v>
          </cell>
          <cell r="AE166">
            <v>1000</v>
          </cell>
          <cell r="AF166">
            <v>11600</v>
          </cell>
        </row>
        <row r="167">
          <cell r="D167">
            <v>0</v>
          </cell>
          <cell r="E167">
            <v>552</v>
          </cell>
          <cell r="F167">
            <v>387</v>
          </cell>
          <cell r="G167">
            <v>736</v>
          </cell>
          <cell r="H167">
            <v>570</v>
          </cell>
          <cell r="I167">
            <v>1330</v>
          </cell>
          <cell r="J167">
            <v>2470</v>
          </cell>
          <cell r="K167">
            <v>2660</v>
          </cell>
          <cell r="L167">
            <v>1070</v>
          </cell>
          <cell r="M167">
            <v>1070</v>
          </cell>
          <cell r="N167">
            <v>900</v>
          </cell>
          <cell r="O167">
            <v>800</v>
          </cell>
          <cell r="P167">
            <v>12545</v>
          </cell>
          <cell r="Q167" t="str">
            <v>*</v>
          </cell>
          <cell r="R167" t="str">
            <v>大宇</v>
          </cell>
          <cell r="S167" t="str">
            <v>計</v>
          </cell>
          <cell r="T167">
            <v>1100</v>
          </cell>
          <cell r="U167">
            <v>1100</v>
          </cell>
          <cell r="V167">
            <v>1300</v>
          </cell>
          <cell r="W167">
            <v>1300</v>
          </cell>
          <cell r="X167">
            <v>1300</v>
          </cell>
          <cell r="Y167">
            <v>1300</v>
          </cell>
          <cell r="Z167">
            <v>1300</v>
          </cell>
          <cell r="AA167">
            <v>1300</v>
          </cell>
          <cell r="AB167">
            <v>1300</v>
          </cell>
          <cell r="AC167">
            <v>1300</v>
          </cell>
          <cell r="AD167">
            <v>1300</v>
          </cell>
          <cell r="AE167">
            <v>1300</v>
          </cell>
          <cell r="AF167">
            <v>15200</v>
          </cell>
        </row>
        <row r="168">
          <cell r="D168">
            <v>792</v>
          </cell>
          <cell r="E168">
            <v>1604</v>
          </cell>
          <cell r="F168">
            <v>2328</v>
          </cell>
          <cell r="G168">
            <v>1174</v>
          </cell>
          <cell r="H168">
            <v>1780</v>
          </cell>
          <cell r="I168">
            <v>3340</v>
          </cell>
          <cell r="J168">
            <v>2610</v>
          </cell>
          <cell r="K168">
            <v>2300</v>
          </cell>
          <cell r="L168">
            <v>3580</v>
          </cell>
          <cell r="M168">
            <v>3580</v>
          </cell>
          <cell r="N168">
            <v>3580</v>
          </cell>
          <cell r="O168">
            <v>3580</v>
          </cell>
          <cell r="P168">
            <v>30248</v>
          </cell>
          <cell r="R168" t="str">
            <v>起亜</v>
          </cell>
          <cell r="S168" t="str">
            <v>50-40LE</v>
          </cell>
          <cell r="T168">
            <v>3500</v>
          </cell>
          <cell r="U168">
            <v>2500</v>
          </cell>
          <cell r="V168">
            <v>2500</v>
          </cell>
          <cell r="W168">
            <v>2000</v>
          </cell>
          <cell r="X168">
            <v>2000</v>
          </cell>
          <cell r="Y168">
            <v>2000</v>
          </cell>
          <cell r="Z168">
            <v>1500</v>
          </cell>
          <cell r="AA168">
            <v>1500</v>
          </cell>
          <cell r="AB168">
            <v>1500</v>
          </cell>
          <cell r="AC168">
            <v>1000</v>
          </cell>
          <cell r="AD168">
            <v>1000</v>
          </cell>
          <cell r="AE168">
            <v>1000</v>
          </cell>
          <cell r="AF168">
            <v>22000</v>
          </cell>
        </row>
        <row r="169">
          <cell r="D169">
            <v>1920</v>
          </cell>
          <cell r="E169">
            <v>3120</v>
          </cell>
          <cell r="F169">
            <v>3280</v>
          </cell>
          <cell r="G169">
            <v>3349</v>
          </cell>
          <cell r="H169">
            <v>2200</v>
          </cell>
          <cell r="I169">
            <v>1400</v>
          </cell>
          <cell r="J169">
            <v>1040</v>
          </cell>
          <cell r="K169">
            <v>1510</v>
          </cell>
          <cell r="L169">
            <v>2000</v>
          </cell>
          <cell r="M169">
            <v>2000</v>
          </cell>
          <cell r="N169">
            <v>2000</v>
          </cell>
          <cell r="O169">
            <v>2000</v>
          </cell>
          <cell r="P169">
            <v>25819</v>
          </cell>
          <cell r="R169" t="str">
            <v>起亜</v>
          </cell>
          <cell r="S169" t="str">
            <v>50-42LE</v>
          </cell>
          <cell r="T169">
            <v>1800</v>
          </cell>
          <cell r="U169">
            <v>1800</v>
          </cell>
          <cell r="V169">
            <v>1800</v>
          </cell>
          <cell r="W169">
            <v>1800</v>
          </cell>
          <cell r="X169">
            <v>1800</v>
          </cell>
          <cell r="Y169">
            <v>1800</v>
          </cell>
          <cell r="Z169">
            <v>1800</v>
          </cell>
          <cell r="AA169">
            <v>1800</v>
          </cell>
          <cell r="AB169">
            <v>1800</v>
          </cell>
          <cell r="AC169">
            <v>1800</v>
          </cell>
          <cell r="AD169">
            <v>1800</v>
          </cell>
          <cell r="AE169">
            <v>1800</v>
          </cell>
          <cell r="AF169">
            <v>21600</v>
          </cell>
        </row>
        <row r="170">
          <cell r="D170">
            <v>2712</v>
          </cell>
          <cell r="E170">
            <v>4724</v>
          </cell>
          <cell r="F170">
            <v>5608</v>
          </cell>
          <cell r="G170">
            <v>4523</v>
          </cell>
          <cell r="H170">
            <v>3980</v>
          </cell>
          <cell r="I170">
            <v>4740</v>
          </cell>
          <cell r="J170">
            <v>3650</v>
          </cell>
          <cell r="K170">
            <v>3810</v>
          </cell>
          <cell r="L170">
            <v>5580</v>
          </cell>
          <cell r="M170">
            <v>5580</v>
          </cell>
          <cell r="N170">
            <v>5580</v>
          </cell>
          <cell r="O170">
            <v>5580</v>
          </cell>
          <cell r="P170">
            <v>56067</v>
          </cell>
          <cell r="Q170" t="str">
            <v>*</v>
          </cell>
          <cell r="R170" t="str">
            <v>起亜</v>
          </cell>
          <cell r="S170" t="str">
            <v>計</v>
          </cell>
          <cell r="T170">
            <v>5300</v>
          </cell>
          <cell r="U170">
            <v>4300</v>
          </cell>
          <cell r="V170">
            <v>4300</v>
          </cell>
          <cell r="W170">
            <v>3800</v>
          </cell>
          <cell r="X170">
            <v>3800</v>
          </cell>
          <cell r="Y170">
            <v>3800</v>
          </cell>
          <cell r="Z170">
            <v>3300</v>
          </cell>
          <cell r="AA170">
            <v>3300</v>
          </cell>
          <cell r="AB170">
            <v>3300</v>
          </cell>
          <cell r="AC170">
            <v>2800</v>
          </cell>
          <cell r="AD170">
            <v>2800</v>
          </cell>
          <cell r="AE170">
            <v>2800</v>
          </cell>
          <cell r="AF170">
            <v>43600</v>
          </cell>
        </row>
        <row r="171">
          <cell r="D171">
            <v>368</v>
          </cell>
          <cell r="E171">
            <v>0</v>
          </cell>
          <cell r="F171">
            <v>0</v>
          </cell>
          <cell r="G171">
            <v>0</v>
          </cell>
          <cell r="H171">
            <v>0</v>
          </cell>
          <cell r="I171">
            <v>0</v>
          </cell>
          <cell r="J171">
            <v>0</v>
          </cell>
          <cell r="K171">
            <v>0</v>
          </cell>
          <cell r="L171">
            <v>0</v>
          </cell>
          <cell r="M171">
            <v>180</v>
          </cell>
          <cell r="N171">
            <v>0</v>
          </cell>
          <cell r="O171">
            <v>180</v>
          </cell>
          <cell r="P171">
            <v>728</v>
          </cell>
          <cell r="R171" t="str">
            <v>三星</v>
          </cell>
          <cell r="S171" t="str">
            <v>50-42E</v>
          </cell>
          <cell r="T171">
            <v>250</v>
          </cell>
          <cell r="U171">
            <v>250</v>
          </cell>
          <cell r="V171">
            <v>250</v>
          </cell>
          <cell r="W171">
            <v>250</v>
          </cell>
          <cell r="X171">
            <v>250</v>
          </cell>
          <cell r="Y171">
            <v>250</v>
          </cell>
          <cell r="Z171">
            <v>250</v>
          </cell>
          <cell r="AA171">
            <v>250</v>
          </cell>
          <cell r="AB171">
            <v>250</v>
          </cell>
          <cell r="AC171">
            <v>250</v>
          </cell>
          <cell r="AD171">
            <v>250</v>
          </cell>
          <cell r="AE171">
            <v>250</v>
          </cell>
          <cell r="AF171">
            <v>3000</v>
          </cell>
        </row>
        <row r="172">
          <cell r="D172">
            <v>0</v>
          </cell>
          <cell r="E172">
            <v>0</v>
          </cell>
          <cell r="F172">
            <v>0</v>
          </cell>
          <cell r="G172">
            <v>0</v>
          </cell>
          <cell r="H172">
            <v>0</v>
          </cell>
          <cell r="I172">
            <v>0</v>
          </cell>
          <cell r="J172">
            <v>0</v>
          </cell>
          <cell r="K172">
            <v>0</v>
          </cell>
          <cell r="L172">
            <v>0</v>
          </cell>
          <cell r="M172">
            <v>0</v>
          </cell>
          <cell r="N172">
            <v>0</v>
          </cell>
          <cell r="O172">
            <v>0</v>
          </cell>
          <cell r="P172">
            <v>0</v>
          </cell>
          <cell r="R172" t="str">
            <v>三星</v>
          </cell>
          <cell r="S172" t="str">
            <v>50-42LE</v>
          </cell>
          <cell r="T172">
            <v>850</v>
          </cell>
          <cell r="U172">
            <v>850</v>
          </cell>
          <cell r="V172">
            <v>850</v>
          </cell>
          <cell r="W172">
            <v>850</v>
          </cell>
          <cell r="X172">
            <v>850</v>
          </cell>
          <cell r="Y172">
            <v>850</v>
          </cell>
          <cell r="Z172">
            <v>850</v>
          </cell>
          <cell r="AA172">
            <v>650</v>
          </cell>
          <cell r="AB172">
            <v>850</v>
          </cell>
          <cell r="AC172">
            <v>850</v>
          </cell>
          <cell r="AD172">
            <v>850</v>
          </cell>
          <cell r="AE172">
            <v>850</v>
          </cell>
          <cell r="AF172">
            <v>10000</v>
          </cell>
        </row>
        <row r="173">
          <cell r="D173">
            <v>368</v>
          </cell>
          <cell r="E173">
            <v>0</v>
          </cell>
          <cell r="F173">
            <v>0</v>
          </cell>
          <cell r="G173">
            <v>0</v>
          </cell>
          <cell r="H173">
            <v>0</v>
          </cell>
          <cell r="I173">
            <v>0</v>
          </cell>
          <cell r="J173">
            <v>0</v>
          </cell>
          <cell r="K173">
            <v>0</v>
          </cell>
          <cell r="L173">
            <v>0</v>
          </cell>
          <cell r="M173">
            <v>180</v>
          </cell>
          <cell r="N173">
            <v>0</v>
          </cell>
          <cell r="O173">
            <v>180</v>
          </cell>
          <cell r="P173">
            <v>728</v>
          </cell>
          <cell r="Q173" t="str">
            <v>*</v>
          </cell>
          <cell r="R173" t="str">
            <v>三星</v>
          </cell>
          <cell r="S173" t="str">
            <v>計</v>
          </cell>
          <cell r="T173">
            <v>1100</v>
          </cell>
          <cell r="U173">
            <v>1100</v>
          </cell>
          <cell r="V173">
            <v>1100</v>
          </cell>
          <cell r="W173">
            <v>1100</v>
          </cell>
          <cell r="X173">
            <v>1100</v>
          </cell>
          <cell r="Y173">
            <v>1100</v>
          </cell>
          <cell r="Z173">
            <v>1100</v>
          </cell>
          <cell r="AA173">
            <v>900</v>
          </cell>
          <cell r="AB173">
            <v>1100</v>
          </cell>
          <cell r="AC173">
            <v>1100</v>
          </cell>
          <cell r="AD173">
            <v>1100</v>
          </cell>
          <cell r="AE173">
            <v>1100</v>
          </cell>
          <cell r="AF173">
            <v>13000</v>
          </cell>
        </row>
        <row r="174">
          <cell r="D174">
            <v>0</v>
          </cell>
          <cell r="E174">
            <v>0</v>
          </cell>
          <cell r="F174">
            <v>0</v>
          </cell>
          <cell r="G174">
            <v>0</v>
          </cell>
          <cell r="H174">
            <v>0</v>
          </cell>
          <cell r="I174">
            <v>0</v>
          </cell>
          <cell r="J174">
            <v>0</v>
          </cell>
          <cell r="K174">
            <v>0</v>
          </cell>
          <cell r="L174">
            <v>50</v>
          </cell>
          <cell r="M174">
            <v>50</v>
          </cell>
          <cell r="N174">
            <v>50</v>
          </cell>
          <cell r="O174">
            <v>50</v>
          </cell>
          <cell r="P174">
            <v>200</v>
          </cell>
          <cell r="R174" t="str">
            <v>GM台湾</v>
          </cell>
          <cell r="S174" t="str">
            <v>50-40LN</v>
          </cell>
          <cell r="T174">
            <v>50</v>
          </cell>
          <cell r="U174">
            <v>50</v>
          </cell>
          <cell r="V174">
            <v>50</v>
          </cell>
          <cell r="W174">
            <v>50</v>
          </cell>
          <cell r="X174">
            <v>50</v>
          </cell>
          <cell r="Y174">
            <v>50</v>
          </cell>
          <cell r="Z174">
            <v>50</v>
          </cell>
          <cell r="AA174">
            <v>50</v>
          </cell>
          <cell r="AB174">
            <v>50</v>
          </cell>
          <cell r="AC174">
            <v>50</v>
          </cell>
          <cell r="AD174">
            <v>50</v>
          </cell>
          <cell r="AE174">
            <v>50</v>
          </cell>
          <cell r="AF174">
            <v>600</v>
          </cell>
        </row>
        <row r="175">
          <cell r="D175">
            <v>0</v>
          </cell>
          <cell r="E175">
            <v>0</v>
          </cell>
          <cell r="F175">
            <v>0</v>
          </cell>
          <cell r="G175">
            <v>0</v>
          </cell>
          <cell r="H175">
            <v>0</v>
          </cell>
          <cell r="I175">
            <v>0</v>
          </cell>
          <cell r="J175">
            <v>0</v>
          </cell>
          <cell r="K175">
            <v>0</v>
          </cell>
          <cell r="L175">
            <v>50</v>
          </cell>
          <cell r="M175">
            <v>50</v>
          </cell>
          <cell r="N175">
            <v>50</v>
          </cell>
          <cell r="O175">
            <v>50</v>
          </cell>
          <cell r="P175">
            <v>200</v>
          </cell>
          <cell r="Q175" t="str">
            <v>*</v>
          </cell>
          <cell r="R175" t="str">
            <v>GM台湾</v>
          </cell>
          <cell r="S175" t="str">
            <v>計</v>
          </cell>
          <cell r="T175">
            <v>50</v>
          </cell>
          <cell r="U175">
            <v>50</v>
          </cell>
          <cell r="V175">
            <v>50</v>
          </cell>
          <cell r="W175">
            <v>50</v>
          </cell>
          <cell r="X175">
            <v>50</v>
          </cell>
          <cell r="Y175">
            <v>50</v>
          </cell>
          <cell r="Z175">
            <v>50</v>
          </cell>
          <cell r="AA175">
            <v>50</v>
          </cell>
          <cell r="AB175">
            <v>50</v>
          </cell>
          <cell r="AC175">
            <v>50</v>
          </cell>
          <cell r="AD175">
            <v>50</v>
          </cell>
          <cell r="AE175">
            <v>50</v>
          </cell>
          <cell r="AF175">
            <v>600</v>
          </cell>
        </row>
        <row r="176">
          <cell r="D176">
            <v>12768</v>
          </cell>
          <cell r="E176">
            <v>12648</v>
          </cell>
          <cell r="F176">
            <v>8092</v>
          </cell>
          <cell r="G176">
            <v>5440</v>
          </cell>
          <cell r="H176">
            <v>4970</v>
          </cell>
          <cell r="I176">
            <v>3310</v>
          </cell>
          <cell r="J176">
            <v>5310</v>
          </cell>
          <cell r="K176">
            <v>5190</v>
          </cell>
          <cell r="L176">
            <v>5960</v>
          </cell>
          <cell r="M176">
            <v>6860</v>
          </cell>
          <cell r="N176">
            <v>4780</v>
          </cell>
          <cell r="O176">
            <v>5410</v>
          </cell>
          <cell r="P176">
            <v>80738</v>
          </cell>
          <cell r="R176" t="str">
            <v>ﾎﾞﾙﾎﾞ</v>
          </cell>
          <cell r="S176" t="str">
            <v>50-42LE</v>
          </cell>
          <cell r="T176">
            <v>4960</v>
          </cell>
          <cell r="U176">
            <v>6260</v>
          </cell>
          <cell r="V176">
            <v>3980</v>
          </cell>
          <cell r="W176">
            <v>940</v>
          </cell>
          <cell r="X176">
            <v>500</v>
          </cell>
          <cell r="Y176">
            <v>500</v>
          </cell>
          <cell r="Z176">
            <v>500</v>
          </cell>
          <cell r="AA176">
            <v>500</v>
          </cell>
          <cell r="AB176">
            <v>500</v>
          </cell>
          <cell r="AC176">
            <v>500</v>
          </cell>
          <cell r="AD176">
            <v>500</v>
          </cell>
          <cell r="AE176">
            <v>500</v>
          </cell>
          <cell r="AF176">
            <v>20140</v>
          </cell>
        </row>
        <row r="177">
          <cell r="D177">
            <v>648</v>
          </cell>
          <cell r="E177">
            <v>344</v>
          </cell>
          <cell r="F177">
            <v>2120</v>
          </cell>
          <cell r="G177">
            <v>5528</v>
          </cell>
          <cell r="H177">
            <v>4800</v>
          </cell>
          <cell r="I177">
            <v>6010</v>
          </cell>
          <cell r="J177">
            <v>5490</v>
          </cell>
          <cell r="K177">
            <v>5760</v>
          </cell>
          <cell r="L177">
            <v>6100</v>
          </cell>
          <cell r="M177">
            <v>5500</v>
          </cell>
          <cell r="N177">
            <v>9360</v>
          </cell>
          <cell r="O177">
            <v>8320</v>
          </cell>
          <cell r="P177">
            <v>59980</v>
          </cell>
          <cell r="R177" t="str">
            <v>ﾎﾞﾙﾎﾞ</v>
          </cell>
          <cell r="S177" t="str">
            <v>55-50SN</v>
          </cell>
          <cell r="T177">
            <v>10620</v>
          </cell>
          <cell r="U177">
            <v>10600</v>
          </cell>
          <cell r="V177">
            <v>8940</v>
          </cell>
          <cell r="W177">
            <v>12400</v>
          </cell>
          <cell r="X177">
            <v>12740</v>
          </cell>
          <cell r="Y177">
            <v>6430</v>
          </cell>
          <cell r="Z177">
            <v>12250</v>
          </cell>
          <cell r="AA177">
            <v>11250</v>
          </cell>
          <cell r="AB177">
            <v>8660</v>
          </cell>
          <cell r="AC177">
            <v>14590</v>
          </cell>
          <cell r="AD177">
            <v>13330</v>
          </cell>
          <cell r="AE177">
            <v>19460</v>
          </cell>
          <cell r="AF177">
            <v>141270</v>
          </cell>
        </row>
        <row r="178">
          <cell r="D178">
            <v>13416</v>
          </cell>
          <cell r="E178">
            <v>12992</v>
          </cell>
          <cell r="F178">
            <v>10212</v>
          </cell>
          <cell r="G178">
            <v>10968</v>
          </cell>
          <cell r="H178">
            <v>9770</v>
          </cell>
          <cell r="I178">
            <v>9320</v>
          </cell>
          <cell r="J178">
            <v>10800</v>
          </cell>
          <cell r="K178">
            <v>10950</v>
          </cell>
          <cell r="L178">
            <v>12060</v>
          </cell>
          <cell r="M178">
            <v>12360</v>
          </cell>
          <cell r="N178">
            <v>14140</v>
          </cell>
          <cell r="O178">
            <v>13730</v>
          </cell>
          <cell r="P178">
            <v>140718</v>
          </cell>
          <cell r="Q178" t="str">
            <v>*</v>
          </cell>
          <cell r="R178" t="str">
            <v>ﾎﾞﾙﾎﾞ</v>
          </cell>
          <cell r="S178" t="str">
            <v>計</v>
          </cell>
          <cell r="T178">
            <v>15580</v>
          </cell>
          <cell r="U178">
            <v>16860</v>
          </cell>
          <cell r="V178">
            <v>12920</v>
          </cell>
          <cell r="W178">
            <v>13340</v>
          </cell>
          <cell r="X178">
            <v>13240</v>
          </cell>
          <cell r="Y178">
            <v>6930</v>
          </cell>
          <cell r="Z178">
            <v>12750</v>
          </cell>
          <cell r="AA178">
            <v>11750</v>
          </cell>
          <cell r="AB178">
            <v>9160</v>
          </cell>
          <cell r="AC178">
            <v>15090</v>
          </cell>
          <cell r="AD178">
            <v>13830</v>
          </cell>
          <cell r="AE178">
            <v>19960</v>
          </cell>
          <cell r="AF178">
            <v>161410</v>
          </cell>
        </row>
        <row r="179">
          <cell r="D179">
            <v>0</v>
          </cell>
          <cell r="E179">
            <v>0</v>
          </cell>
          <cell r="F179">
            <v>0</v>
          </cell>
          <cell r="G179">
            <v>0</v>
          </cell>
          <cell r="H179">
            <v>0</v>
          </cell>
          <cell r="I179">
            <v>0</v>
          </cell>
          <cell r="J179">
            <v>0</v>
          </cell>
          <cell r="K179">
            <v>0</v>
          </cell>
          <cell r="L179">
            <v>0</v>
          </cell>
          <cell r="M179">
            <v>0</v>
          </cell>
          <cell r="N179">
            <v>0</v>
          </cell>
          <cell r="O179">
            <v>0</v>
          </cell>
          <cell r="P179">
            <v>0</v>
          </cell>
          <cell r="R179" t="str">
            <v>ｵﾍﾟﾙ</v>
          </cell>
          <cell r="S179" t="str">
            <v>50-40LE</v>
          </cell>
          <cell r="T179">
            <v>0</v>
          </cell>
          <cell r="U179">
            <v>0</v>
          </cell>
          <cell r="V179">
            <v>0</v>
          </cell>
          <cell r="W179">
            <v>0</v>
          </cell>
          <cell r="X179">
            <v>0</v>
          </cell>
          <cell r="Y179">
            <v>0</v>
          </cell>
          <cell r="Z179">
            <v>0</v>
          </cell>
          <cell r="AA179">
            <v>0</v>
          </cell>
          <cell r="AB179">
            <v>0</v>
          </cell>
          <cell r="AC179">
            <v>0</v>
          </cell>
          <cell r="AD179">
            <v>0</v>
          </cell>
          <cell r="AE179">
            <v>0</v>
          </cell>
          <cell r="AF179">
            <v>0</v>
          </cell>
        </row>
        <row r="180">
          <cell r="D180">
            <v>960</v>
          </cell>
          <cell r="E180">
            <v>576</v>
          </cell>
          <cell r="F180">
            <v>1740</v>
          </cell>
          <cell r="G180">
            <v>960</v>
          </cell>
          <cell r="H180">
            <v>1340</v>
          </cell>
          <cell r="I180">
            <v>1150</v>
          </cell>
          <cell r="J180">
            <v>770</v>
          </cell>
          <cell r="K180">
            <v>840</v>
          </cell>
          <cell r="L180">
            <v>1220</v>
          </cell>
          <cell r="M180">
            <v>990</v>
          </cell>
          <cell r="N180">
            <v>740</v>
          </cell>
          <cell r="O180">
            <v>1290</v>
          </cell>
          <cell r="P180">
            <v>12576</v>
          </cell>
          <cell r="R180" t="str">
            <v>ｵﾍﾟﾙ</v>
          </cell>
          <cell r="S180" t="str">
            <v>50-40LN</v>
          </cell>
          <cell r="T180">
            <v>1400</v>
          </cell>
          <cell r="U180">
            <v>1400</v>
          </cell>
          <cell r="V180">
            <v>1750</v>
          </cell>
          <cell r="W180">
            <v>1400</v>
          </cell>
          <cell r="X180">
            <v>1750</v>
          </cell>
          <cell r="Y180">
            <v>700</v>
          </cell>
          <cell r="Z180">
            <v>1400</v>
          </cell>
          <cell r="AA180">
            <v>1750</v>
          </cell>
          <cell r="AB180">
            <v>1400</v>
          </cell>
          <cell r="AC180">
            <v>1400</v>
          </cell>
          <cell r="AD180">
            <v>1400</v>
          </cell>
          <cell r="AE180">
            <v>1750</v>
          </cell>
          <cell r="AF180">
            <v>17500</v>
          </cell>
        </row>
        <row r="181">
          <cell r="D181">
            <v>960</v>
          </cell>
          <cell r="E181">
            <v>576</v>
          </cell>
          <cell r="F181">
            <v>1740</v>
          </cell>
          <cell r="G181">
            <v>960</v>
          </cell>
          <cell r="H181">
            <v>1340</v>
          </cell>
          <cell r="I181">
            <v>1150</v>
          </cell>
          <cell r="J181">
            <v>770</v>
          </cell>
          <cell r="K181">
            <v>840</v>
          </cell>
          <cell r="L181">
            <v>1220</v>
          </cell>
          <cell r="M181">
            <v>990</v>
          </cell>
          <cell r="N181">
            <v>740</v>
          </cell>
          <cell r="O181">
            <v>1290</v>
          </cell>
          <cell r="P181">
            <v>12576</v>
          </cell>
          <cell r="Q181" t="str">
            <v>*</v>
          </cell>
          <cell r="R181" t="str">
            <v>ｵﾍﾟﾙ</v>
          </cell>
          <cell r="S181" t="str">
            <v>計</v>
          </cell>
          <cell r="T181">
            <v>1400</v>
          </cell>
          <cell r="U181">
            <v>1400</v>
          </cell>
          <cell r="V181">
            <v>1750</v>
          </cell>
          <cell r="W181">
            <v>1400</v>
          </cell>
          <cell r="X181">
            <v>1750</v>
          </cell>
          <cell r="Y181">
            <v>700</v>
          </cell>
          <cell r="Z181">
            <v>1400</v>
          </cell>
          <cell r="AA181">
            <v>1750</v>
          </cell>
          <cell r="AB181">
            <v>1400</v>
          </cell>
          <cell r="AC181">
            <v>1400</v>
          </cell>
          <cell r="AD181">
            <v>1400</v>
          </cell>
          <cell r="AE181">
            <v>1750</v>
          </cell>
          <cell r="AF181">
            <v>17500</v>
          </cell>
        </row>
        <row r="182">
          <cell r="D182">
            <v>672</v>
          </cell>
          <cell r="E182">
            <v>672</v>
          </cell>
          <cell r="F182">
            <v>1092</v>
          </cell>
          <cell r="G182">
            <v>480</v>
          </cell>
          <cell r="H182">
            <v>670</v>
          </cell>
          <cell r="I182">
            <v>1150</v>
          </cell>
          <cell r="J182">
            <v>610</v>
          </cell>
          <cell r="K182">
            <v>590</v>
          </cell>
          <cell r="L182">
            <v>720</v>
          </cell>
          <cell r="M182">
            <v>590</v>
          </cell>
          <cell r="N182">
            <v>430</v>
          </cell>
          <cell r="O182">
            <v>750</v>
          </cell>
          <cell r="P182">
            <v>8426</v>
          </cell>
          <cell r="R182" t="str">
            <v>ﾎﾞｸﾞｿﾞｰﾙ</v>
          </cell>
          <cell r="S182" t="str">
            <v>50-40LN</v>
          </cell>
          <cell r="T182">
            <v>620</v>
          </cell>
          <cell r="U182">
            <v>620</v>
          </cell>
          <cell r="V182">
            <v>780</v>
          </cell>
          <cell r="W182">
            <v>620</v>
          </cell>
          <cell r="X182">
            <v>780</v>
          </cell>
          <cell r="Y182">
            <v>310</v>
          </cell>
          <cell r="Z182">
            <v>620</v>
          </cell>
          <cell r="AA182">
            <v>780</v>
          </cell>
          <cell r="AB182">
            <v>620</v>
          </cell>
          <cell r="AC182">
            <v>620</v>
          </cell>
          <cell r="AD182">
            <v>620</v>
          </cell>
          <cell r="AE182">
            <v>780</v>
          </cell>
          <cell r="AF182">
            <v>7770</v>
          </cell>
        </row>
        <row r="183">
          <cell r="D183">
            <v>672</v>
          </cell>
          <cell r="E183">
            <v>672</v>
          </cell>
          <cell r="F183">
            <v>1092</v>
          </cell>
          <cell r="G183">
            <v>480</v>
          </cell>
          <cell r="H183">
            <v>670</v>
          </cell>
          <cell r="I183">
            <v>1150</v>
          </cell>
          <cell r="J183">
            <v>610</v>
          </cell>
          <cell r="K183">
            <v>590</v>
          </cell>
          <cell r="L183">
            <v>720</v>
          </cell>
          <cell r="M183">
            <v>590</v>
          </cell>
          <cell r="N183">
            <v>430</v>
          </cell>
          <cell r="O183">
            <v>750</v>
          </cell>
          <cell r="P183">
            <v>8426</v>
          </cell>
          <cell r="Q183" t="str">
            <v>*</v>
          </cell>
          <cell r="R183" t="str">
            <v>ﾎﾞｸﾞｿﾞｰﾙ</v>
          </cell>
          <cell r="S183" t="str">
            <v>計</v>
          </cell>
          <cell r="T183">
            <v>620</v>
          </cell>
          <cell r="U183">
            <v>620</v>
          </cell>
          <cell r="V183">
            <v>780</v>
          </cell>
          <cell r="W183">
            <v>620</v>
          </cell>
          <cell r="X183">
            <v>780</v>
          </cell>
          <cell r="Y183">
            <v>310</v>
          </cell>
          <cell r="Z183">
            <v>620</v>
          </cell>
          <cell r="AA183">
            <v>780</v>
          </cell>
          <cell r="AB183">
            <v>620</v>
          </cell>
          <cell r="AC183">
            <v>620</v>
          </cell>
          <cell r="AD183">
            <v>620</v>
          </cell>
          <cell r="AE183">
            <v>780</v>
          </cell>
          <cell r="AF183">
            <v>7770</v>
          </cell>
        </row>
        <row r="184">
          <cell r="D184">
            <v>2106</v>
          </cell>
          <cell r="E184">
            <v>1728</v>
          </cell>
          <cell r="F184">
            <v>2334</v>
          </cell>
          <cell r="G184">
            <v>1914</v>
          </cell>
          <cell r="H184">
            <v>1850</v>
          </cell>
          <cell r="I184">
            <v>1010</v>
          </cell>
          <cell r="J184">
            <v>2190</v>
          </cell>
          <cell r="K184">
            <v>2630</v>
          </cell>
          <cell r="L184">
            <v>1900</v>
          </cell>
          <cell r="M184">
            <v>1800</v>
          </cell>
          <cell r="N184">
            <v>1800</v>
          </cell>
          <cell r="O184">
            <v>2300</v>
          </cell>
          <cell r="P184">
            <v>23562</v>
          </cell>
          <cell r="R184" t="str">
            <v>ｻｰﾌﾞ</v>
          </cell>
          <cell r="S184" t="str">
            <v>50-40LE</v>
          </cell>
          <cell r="T184">
            <v>1800</v>
          </cell>
          <cell r="U184">
            <v>1800</v>
          </cell>
          <cell r="V184">
            <v>2300</v>
          </cell>
          <cell r="W184">
            <v>1800</v>
          </cell>
          <cell r="X184">
            <v>2300</v>
          </cell>
          <cell r="Y184">
            <v>1000</v>
          </cell>
          <cell r="Z184">
            <v>1500</v>
          </cell>
          <cell r="AA184">
            <v>2300</v>
          </cell>
          <cell r="AB184">
            <v>1800</v>
          </cell>
          <cell r="AC184">
            <v>1800</v>
          </cell>
          <cell r="AD184">
            <v>1800</v>
          </cell>
          <cell r="AE184">
            <v>1800</v>
          </cell>
          <cell r="AF184">
            <v>22000</v>
          </cell>
        </row>
        <row r="185">
          <cell r="D185">
            <v>2784</v>
          </cell>
          <cell r="E185">
            <v>3198</v>
          </cell>
          <cell r="F185">
            <v>4464</v>
          </cell>
          <cell r="G185">
            <v>2226</v>
          </cell>
          <cell r="H185">
            <v>2430</v>
          </cell>
          <cell r="I185">
            <v>1360</v>
          </cell>
          <cell r="J185">
            <v>3840</v>
          </cell>
          <cell r="K185">
            <v>3590</v>
          </cell>
          <cell r="L185">
            <v>3800</v>
          </cell>
          <cell r="M185">
            <v>3700</v>
          </cell>
          <cell r="N185">
            <v>3700</v>
          </cell>
          <cell r="O185">
            <v>4600</v>
          </cell>
          <cell r="P185">
            <v>39692</v>
          </cell>
          <cell r="R185" t="str">
            <v>ｻｰﾌﾞ</v>
          </cell>
          <cell r="S185" t="str">
            <v>50-42LE</v>
          </cell>
          <cell r="T185">
            <v>3100</v>
          </cell>
          <cell r="U185">
            <v>3100</v>
          </cell>
          <cell r="V185">
            <v>3900</v>
          </cell>
          <cell r="W185">
            <v>3100</v>
          </cell>
          <cell r="X185">
            <v>3900</v>
          </cell>
          <cell r="Y185">
            <v>1500</v>
          </cell>
          <cell r="Z185">
            <v>2300</v>
          </cell>
          <cell r="AA185">
            <v>3900</v>
          </cell>
          <cell r="AB185">
            <v>3100</v>
          </cell>
          <cell r="AC185">
            <v>3100</v>
          </cell>
          <cell r="AD185">
            <v>3000</v>
          </cell>
          <cell r="AE185">
            <v>3000</v>
          </cell>
          <cell r="AF185">
            <v>37000</v>
          </cell>
        </row>
        <row r="186">
          <cell r="D186">
            <v>4890</v>
          </cell>
          <cell r="E186">
            <v>4926</v>
          </cell>
          <cell r="F186">
            <v>6798</v>
          </cell>
          <cell r="G186">
            <v>4140</v>
          </cell>
          <cell r="H186">
            <v>4280</v>
          </cell>
          <cell r="I186">
            <v>2370</v>
          </cell>
          <cell r="J186">
            <v>6030</v>
          </cell>
          <cell r="K186">
            <v>6220</v>
          </cell>
          <cell r="L186">
            <v>5700</v>
          </cell>
          <cell r="M186">
            <v>5500</v>
          </cell>
          <cell r="N186">
            <v>5500</v>
          </cell>
          <cell r="O186">
            <v>6900</v>
          </cell>
          <cell r="P186">
            <v>63254</v>
          </cell>
          <cell r="Q186" t="str">
            <v>*</v>
          </cell>
          <cell r="R186" t="str">
            <v>ｻｰﾌﾞ</v>
          </cell>
          <cell r="S186" t="str">
            <v>計</v>
          </cell>
          <cell r="T186">
            <v>4900</v>
          </cell>
          <cell r="U186">
            <v>4900</v>
          </cell>
          <cell r="V186">
            <v>6200</v>
          </cell>
          <cell r="W186">
            <v>4900</v>
          </cell>
          <cell r="X186">
            <v>6200</v>
          </cell>
          <cell r="Y186">
            <v>2500</v>
          </cell>
          <cell r="Z186">
            <v>3800</v>
          </cell>
          <cell r="AA186">
            <v>6200</v>
          </cell>
          <cell r="AB186">
            <v>4900</v>
          </cell>
          <cell r="AC186">
            <v>4900</v>
          </cell>
          <cell r="AD186">
            <v>4800</v>
          </cell>
          <cell r="AE186">
            <v>4800</v>
          </cell>
          <cell r="AF186">
            <v>59000</v>
          </cell>
        </row>
        <row r="187">
          <cell r="D187">
            <v>76</v>
          </cell>
          <cell r="E187">
            <v>0</v>
          </cell>
          <cell r="F187">
            <v>56</v>
          </cell>
          <cell r="G187">
            <v>0</v>
          </cell>
          <cell r="H187">
            <v>80</v>
          </cell>
          <cell r="I187">
            <v>80</v>
          </cell>
          <cell r="J187">
            <v>0</v>
          </cell>
          <cell r="K187">
            <v>40</v>
          </cell>
          <cell r="L187">
            <v>90</v>
          </cell>
          <cell r="M187">
            <v>90</v>
          </cell>
          <cell r="N187">
            <v>90</v>
          </cell>
          <cell r="O187">
            <v>90</v>
          </cell>
          <cell r="P187">
            <v>692</v>
          </cell>
          <cell r="R187" t="str">
            <v>ﾌｨｱｯﾄ</v>
          </cell>
          <cell r="S187" t="str">
            <v>50-40LE</v>
          </cell>
          <cell r="T187">
            <v>90</v>
          </cell>
          <cell r="U187">
            <v>90</v>
          </cell>
          <cell r="V187">
            <v>90</v>
          </cell>
          <cell r="W187">
            <v>90</v>
          </cell>
          <cell r="X187">
            <v>90</v>
          </cell>
          <cell r="Y187">
            <v>90</v>
          </cell>
          <cell r="Z187">
            <v>0</v>
          </cell>
          <cell r="AA187">
            <v>90</v>
          </cell>
          <cell r="AB187">
            <v>90</v>
          </cell>
          <cell r="AC187">
            <v>90</v>
          </cell>
          <cell r="AD187">
            <v>90</v>
          </cell>
          <cell r="AE187">
            <v>90</v>
          </cell>
          <cell r="AF187">
            <v>990</v>
          </cell>
        </row>
        <row r="188">
          <cell r="D188">
            <v>224</v>
          </cell>
          <cell r="E188">
            <v>480</v>
          </cell>
          <cell r="F188">
            <v>624</v>
          </cell>
          <cell r="G188">
            <v>320</v>
          </cell>
          <cell r="H188">
            <v>240</v>
          </cell>
          <cell r="I188">
            <v>420</v>
          </cell>
          <cell r="J188">
            <v>220</v>
          </cell>
          <cell r="K188">
            <v>570</v>
          </cell>
          <cell r="L188">
            <v>370</v>
          </cell>
          <cell r="M188">
            <v>370</v>
          </cell>
          <cell r="N188">
            <v>370</v>
          </cell>
          <cell r="O188">
            <v>370</v>
          </cell>
          <cell r="P188">
            <v>4578</v>
          </cell>
          <cell r="R188" t="str">
            <v>ﾌｨｱｯﾄ</v>
          </cell>
          <cell r="S188" t="str">
            <v>50-40LM</v>
          </cell>
          <cell r="T188">
            <v>360</v>
          </cell>
          <cell r="U188">
            <v>360</v>
          </cell>
          <cell r="V188">
            <v>360</v>
          </cell>
          <cell r="W188">
            <v>360</v>
          </cell>
          <cell r="X188">
            <v>360</v>
          </cell>
          <cell r="Y188">
            <v>360</v>
          </cell>
          <cell r="Z188">
            <v>0</v>
          </cell>
          <cell r="AA188">
            <v>370</v>
          </cell>
          <cell r="AB188">
            <v>370</v>
          </cell>
          <cell r="AC188">
            <v>370</v>
          </cell>
          <cell r="AD188">
            <v>370</v>
          </cell>
          <cell r="AE188">
            <v>370</v>
          </cell>
          <cell r="AF188">
            <v>4010</v>
          </cell>
        </row>
        <row r="189">
          <cell r="D189">
            <v>300</v>
          </cell>
          <cell r="E189">
            <v>480</v>
          </cell>
          <cell r="F189">
            <v>680</v>
          </cell>
          <cell r="G189">
            <v>320</v>
          </cell>
          <cell r="H189">
            <v>320</v>
          </cell>
          <cell r="I189">
            <v>500</v>
          </cell>
          <cell r="J189">
            <v>220</v>
          </cell>
          <cell r="K189">
            <v>610</v>
          </cell>
          <cell r="L189">
            <v>460</v>
          </cell>
          <cell r="M189">
            <v>460</v>
          </cell>
          <cell r="N189">
            <v>460</v>
          </cell>
          <cell r="O189">
            <v>460</v>
          </cell>
          <cell r="P189">
            <v>5270</v>
          </cell>
          <cell r="Q189" t="str">
            <v>*</v>
          </cell>
          <cell r="R189" t="str">
            <v>ﾌｨｱｯﾄ</v>
          </cell>
          <cell r="S189" t="str">
            <v>計</v>
          </cell>
          <cell r="T189">
            <v>450</v>
          </cell>
          <cell r="U189">
            <v>450</v>
          </cell>
          <cell r="V189">
            <v>450</v>
          </cell>
          <cell r="W189">
            <v>450</v>
          </cell>
          <cell r="X189">
            <v>450</v>
          </cell>
          <cell r="Y189">
            <v>450</v>
          </cell>
          <cell r="Z189">
            <v>0</v>
          </cell>
          <cell r="AA189">
            <v>460</v>
          </cell>
          <cell r="AB189">
            <v>460</v>
          </cell>
          <cell r="AC189">
            <v>460</v>
          </cell>
          <cell r="AD189">
            <v>460</v>
          </cell>
          <cell r="AE189">
            <v>460</v>
          </cell>
          <cell r="AF189">
            <v>5000</v>
          </cell>
        </row>
        <row r="190">
          <cell r="D190">
            <v>184</v>
          </cell>
          <cell r="E190">
            <v>0</v>
          </cell>
          <cell r="F190">
            <v>0</v>
          </cell>
          <cell r="G190">
            <v>152</v>
          </cell>
          <cell r="H190">
            <v>370</v>
          </cell>
          <cell r="I190">
            <v>180</v>
          </cell>
          <cell r="J190">
            <v>180</v>
          </cell>
          <cell r="K190">
            <v>0</v>
          </cell>
          <cell r="L190">
            <v>120</v>
          </cell>
          <cell r="M190">
            <v>120</v>
          </cell>
          <cell r="N190">
            <v>100</v>
          </cell>
          <cell r="O190">
            <v>120</v>
          </cell>
          <cell r="P190">
            <v>1526</v>
          </cell>
          <cell r="R190" t="str">
            <v>GMﾌﾞﾗｼﾞﾙ</v>
          </cell>
          <cell r="S190" t="str">
            <v>50-40LE</v>
          </cell>
          <cell r="T190">
            <v>120</v>
          </cell>
          <cell r="U190">
            <v>240</v>
          </cell>
          <cell r="V190">
            <v>120</v>
          </cell>
          <cell r="W190">
            <v>240</v>
          </cell>
          <cell r="X190">
            <v>120</v>
          </cell>
          <cell r="Y190">
            <v>120</v>
          </cell>
          <cell r="Z190">
            <v>240</v>
          </cell>
          <cell r="AA190">
            <v>120</v>
          </cell>
          <cell r="AB190">
            <v>240</v>
          </cell>
          <cell r="AC190">
            <v>120</v>
          </cell>
          <cell r="AD190">
            <v>120</v>
          </cell>
          <cell r="AE190">
            <v>240</v>
          </cell>
          <cell r="AF190">
            <v>2040</v>
          </cell>
        </row>
        <row r="191">
          <cell r="D191">
            <v>0</v>
          </cell>
          <cell r="E191">
            <v>0</v>
          </cell>
          <cell r="F191">
            <v>0</v>
          </cell>
          <cell r="G191">
            <v>0</v>
          </cell>
          <cell r="H191">
            <v>0</v>
          </cell>
          <cell r="I191">
            <v>0</v>
          </cell>
          <cell r="J191">
            <v>0</v>
          </cell>
          <cell r="K191">
            <v>0</v>
          </cell>
          <cell r="L191">
            <v>0</v>
          </cell>
          <cell r="M191">
            <v>0</v>
          </cell>
          <cell r="N191">
            <v>0</v>
          </cell>
          <cell r="O191">
            <v>0</v>
          </cell>
          <cell r="P191">
            <v>0</v>
          </cell>
          <cell r="R191" t="str">
            <v>GMﾌﾞﾗｼﾞﾙ</v>
          </cell>
          <cell r="S191" t="str">
            <v>50-40LN</v>
          </cell>
          <cell r="T191">
            <v>0</v>
          </cell>
          <cell r="U191">
            <v>0</v>
          </cell>
          <cell r="V191">
            <v>0</v>
          </cell>
          <cell r="W191">
            <v>0</v>
          </cell>
          <cell r="X191">
            <v>0</v>
          </cell>
          <cell r="Y191">
            <v>0</v>
          </cell>
          <cell r="Z191">
            <v>0</v>
          </cell>
          <cell r="AA191">
            <v>0</v>
          </cell>
          <cell r="AB191">
            <v>0</v>
          </cell>
          <cell r="AC191">
            <v>0</v>
          </cell>
          <cell r="AD191">
            <v>0</v>
          </cell>
          <cell r="AE191">
            <v>0</v>
          </cell>
          <cell r="AF191">
            <v>0</v>
          </cell>
        </row>
        <row r="192">
          <cell r="D192">
            <v>184</v>
          </cell>
          <cell r="E192">
            <v>0</v>
          </cell>
          <cell r="F192">
            <v>0</v>
          </cell>
          <cell r="G192">
            <v>152</v>
          </cell>
          <cell r="H192">
            <v>370</v>
          </cell>
          <cell r="I192">
            <v>180</v>
          </cell>
          <cell r="J192">
            <v>180</v>
          </cell>
          <cell r="K192">
            <v>0</v>
          </cell>
          <cell r="L192">
            <v>120</v>
          </cell>
          <cell r="M192">
            <v>120</v>
          </cell>
          <cell r="N192">
            <v>100</v>
          </cell>
          <cell r="O192">
            <v>120</v>
          </cell>
          <cell r="P192">
            <v>1526</v>
          </cell>
          <cell r="Q192" t="str">
            <v>*</v>
          </cell>
          <cell r="R192" t="str">
            <v>GMﾌﾞﾗｼﾞﾙ</v>
          </cell>
          <cell r="S192" t="str">
            <v>計</v>
          </cell>
          <cell r="T192">
            <v>120</v>
          </cell>
          <cell r="U192">
            <v>240</v>
          </cell>
          <cell r="V192">
            <v>120</v>
          </cell>
          <cell r="W192">
            <v>240</v>
          </cell>
          <cell r="X192">
            <v>120</v>
          </cell>
          <cell r="Y192">
            <v>120</v>
          </cell>
          <cell r="Z192">
            <v>240</v>
          </cell>
          <cell r="AA192">
            <v>120</v>
          </cell>
          <cell r="AB192">
            <v>240</v>
          </cell>
          <cell r="AC192">
            <v>120</v>
          </cell>
          <cell r="AD192">
            <v>120</v>
          </cell>
          <cell r="AE192">
            <v>240</v>
          </cell>
          <cell r="AF192">
            <v>2040</v>
          </cell>
        </row>
        <row r="193">
          <cell r="D193">
            <v>144</v>
          </cell>
          <cell r="E193">
            <v>240</v>
          </cell>
          <cell r="F193">
            <v>192</v>
          </cell>
          <cell r="G193">
            <v>192</v>
          </cell>
          <cell r="H193">
            <v>190</v>
          </cell>
          <cell r="I193">
            <v>100</v>
          </cell>
          <cell r="J193">
            <v>0</v>
          </cell>
          <cell r="K193">
            <v>190</v>
          </cell>
          <cell r="L193">
            <v>400</v>
          </cell>
          <cell r="M193">
            <v>300</v>
          </cell>
          <cell r="N193">
            <v>300</v>
          </cell>
          <cell r="O193">
            <v>300</v>
          </cell>
          <cell r="P193">
            <v>2548</v>
          </cell>
          <cell r="R193" t="str">
            <v>ﾙﾉｰ</v>
          </cell>
          <cell r="S193" t="str">
            <v>50-42LE</v>
          </cell>
          <cell r="T193">
            <v>120</v>
          </cell>
          <cell r="U193">
            <v>350</v>
          </cell>
          <cell r="V193">
            <v>360</v>
          </cell>
          <cell r="W193">
            <v>280</v>
          </cell>
          <cell r="X193">
            <v>380</v>
          </cell>
          <cell r="Y193">
            <v>470</v>
          </cell>
          <cell r="Z193">
            <v>310</v>
          </cell>
          <cell r="AA193">
            <v>620</v>
          </cell>
          <cell r="AB193">
            <v>0</v>
          </cell>
          <cell r="AC193">
            <v>0</v>
          </cell>
          <cell r="AD193">
            <v>0</v>
          </cell>
          <cell r="AE193">
            <v>0</v>
          </cell>
          <cell r="AF193">
            <v>2890</v>
          </cell>
        </row>
        <row r="194">
          <cell r="D194">
            <v>0</v>
          </cell>
          <cell r="E194">
            <v>0</v>
          </cell>
          <cell r="F194">
            <v>0</v>
          </cell>
          <cell r="G194">
            <v>0</v>
          </cell>
          <cell r="H194">
            <v>0</v>
          </cell>
          <cell r="I194">
            <v>0</v>
          </cell>
          <cell r="J194">
            <v>0</v>
          </cell>
          <cell r="K194">
            <v>0</v>
          </cell>
          <cell r="L194">
            <v>0</v>
          </cell>
          <cell r="M194">
            <v>0</v>
          </cell>
          <cell r="N194">
            <v>0</v>
          </cell>
          <cell r="O194">
            <v>0</v>
          </cell>
          <cell r="P194">
            <v>0</v>
          </cell>
          <cell r="R194" t="str">
            <v>ﾙﾉｰ</v>
          </cell>
          <cell r="S194" t="str">
            <v>55-50SN</v>
          </cell>
          <cell r="T194">
            <v>0</v>
          </cell>
          <cell r="U194">
            <v>760</v>
          </cell>
          <cell r="V194">
            <v>760</v>
          </cell>
          <cell r="W194">
            <v>450</v>
          </cell>
          <cell r="X194">
            <v>460</v>
          </cell>
          <cell r="Y194">
            <v>480</v>
          </cell>
          <cell r="Z194">
            <v>500</v>
          </cell>
          <cell r="AA194">
            <v>250</v>
          </cell>
          <cell r="AB194">
            <v>480</v>
          </cell>
          <cell r="AC194">
            <v>1620</v>
          </cell>
          <cell r="AD194">
            <v>1240</v>
          </cell>
          <cell r="AE194">
            <v>2100</v>
          </cell>
          <cell r="AF194">
            <v>9100</v>
          </cell>
        </row>
        <row r="195">
          <cell r="D195">
            <v>144</v>
          </cell>
          <cell r="E195">
            <v>240</v>
          </cell>
          <cell r="F195">
            <v>192</v>
          </cell>
          <cell r="G195">
            <v>192</v>
          </cell>
          <cell r="H195">
            <v>190</v>
          </cell>
          <cell r="I195">
            <v>100</v>
          </cell>
          <cell r="J195">
            <v>0</v>
          </cell>
          <cell r="K195">
            <v>190</v>
          </cell>
          <cell r="L195">
            <v>400</v>
          </cell>
          <cell r="M195">
            <v>300</v>
          </cell>
          <cell r="N195">
            <v>300</v>
          </cell>
          <cell r="O195">
            <v>300</v>
          </cell>
          <cell r="P195">
            <v>2548</v>
          </cell>
          <cell r="Q195" t="str">
            <v>*</v>
          </cell>
          <cell r="R195" t="str">
            <v>ﾙﾉｰ</v>
          </cell>
          <cell r="S195" t="str">
            <v>計</v>
          </cell>
          <cell r="T195">
            <v>120</v>
          </cell>
          <cell r="U195">
            <v>1110</v>
          </cell>
          <cell r="V195">
            <v>1120</v>
          </cell>
          <cell r="W195">
            <v>730</v>
          </cell>
          <cell r="X195">
            <v>840</v>
          </cell>
          <cell r="Y195">
            <v>950</v>
          </cell>
          <cell r="Z195">
            <v>810</v>
          </cell>
          <cell r="AA195">
            <v>870</v>
          </cell>
          <cell r="AB195">
            <v>480</v>
          </cell>
          <cell r="AC195">
            <v>1620</v>
          </cell>
          <cell r="AD195">
            <v>1240</v>
          </cell>
          <cell r="AE195">
            <v>2100</v>
          </cell>
          <cell r="AF195">
            <v>11990</v>
          </cell>
        </row>
        <row r="196">
          <cell r="D196">
            <v>368</v>
          </cell>
          <cell r="E196">
            <v>368</v>
          </cell>
          <cell r="F196">
            <v>0</v>
          </cell>
          <cell r="G196">
            <v>0</v>
          </cell>
          <cell r="H196">
            <v>0</v>
          </cell>
          <cell r="I196">
            <v>0</v>
          </cell>
          <cell r="J196">
            <v>0</v>
          </cell>
          <cell r="K196">
            <v>0</v>
          </cell>
          <cell r="L196">
            <v>0</v>
          </cell>
          <cell r="M196">
            <v>0</v>
          </cell>
          <cell r="N196">
            <v>0</v>
          </cell>
          <cell r="O196">
            <v>0</v>
          </cell>
          <cell r="P196">
            <v>736</v>
          </cell>
          <cell r="R196" t="str">
            <v>GM-US</v>
          </cell>
          <cell r="S196" t="str">
            <v>50-42LE</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197">
          <cell r="D197">
            <v>368</v>
          </cell>
          <cell r="E197">
            <v>368</v>
          </cell>
          <cell r="F197">
            <v>0</v>
          </cell>
          <cell r="G197">
            <v>0</v>
          </cell>
          <cell r="H197">
            <v>0</v>
          </cell>
          <cell r="I197">
            <v>0</v>
          </cell>
          <cell r="J197">
            <v>0</v>
          </cell>
          <cell r="K197">
            <v>0</v>
          </cell>
          <cell r="L197">
            <v>0</v>
          </cell>
          <cell r="M197">
            <v>0</v>
          </cell>
          <cell r="N197">
            <v>0</v>
          </cell>
          <cell r="O197">
            <v>0</v>
          </cell>
          <cell r="P197">
            <v>736</v>
          </cell>
          <cell r="Q197" t="str">
            <v>*</v>
          </cell>
          <cell r="R197" t="str">
            <v>GM-US</v>
          </cell>
          <cell r="S197" t="str">
            <v>計</v>
          </cell>
          <cell r="T197">
            <v>0</v>
          </cell>
          <cell r="U197">
            <v>0</v>
          </cell>
          <cell r="V197">
            <v>0</v>
          </cell>
          <cell r="W197">
            <v>0</v>
          </cell>
          <cell r="X197">
            <v>0</v>
          </cell>
          <cell r="Y197">
            <v>0</v>
          </cell>
          <cell r="Z197">
            <v>0</v>
          </cell>
          <cell r="AA197">
            <v>0</v>
          </cell>
          <cell r="AB197">
            <v>0</v>
          </cell>
          <cell r="AC197">
            <v>0</v>
          </cell>
          <cell r="AD197">
            <v>0</v>
          </cell>
          <cell r="AE197">
            <v>0</v>
          </cell>
          <cell r="AF197">
            <v>0</v>
          </cell>
        </row>
        <row r="198">
          <cell r="D198">
            <v>726</v>
          </cell>
          <cell r="E198">
            <v>636</v>
          </cell>
          <cell r="F198">
            <v>1842</v>
          </cell>
          <cell r="G198">
            <v>2400</v>
          </cell>
          <cell r="H198">
            <v>2700</v>
          </cell>
          <cell r="I198">
            <v>5480</v>
          </cell>
          <cell r="J198">
            <v>2730</v>
          </cell>
          <cell r="K198">
            <v>3160</v>
          </cell>
          <cell r="L198">
            <v>4120</v>
          </cell>
          <cell r="M198">
            <v>5460</v>
          </cell>
          <cell r="N198">
            <v>3560</v>
          </cell>
          <cell r="O198">
            <v>3980</v>
          </cell>
          <cell r="P198">
            <v>36794</v>
          </cell>
          <cell r="R198" t="str">
            <v>NEDｶｰ</v>
          </cell>
          <cell r="S198" t="str">
            <v>50-42LE</v>
          </cell>
          <cell r="T198">
            <v>2340</v>
          </cell>
          <cell r="U198">
            <v>3360</v>
          </cell>
          <cell r="V198">
            <v>0</v>
          </cell>
          <cell r="W198">
            <v>0</v>
          </cell>
          <cell r="X198">
            <v>0</v>
          </cell>
          <cell r="Y198">
            <v>0</v>
          </cell>
          <cell r="Z198">
            <v>0</v>
          </cell>
          <cell r="AA198">
            <v>0</v>
          </cell>
          <cell r="AB198">
            <v>0</v>
          </cell>
          <cell r="AC198">
            <v>0</v>
          </cell>
          <cell r="AD198">
            <v>0</v>
          </cell>
          <cell r="AE198">
            <v>0</v>
          </cell>
          <cell r="AF198">
            <v>5700</v>
          </cell>
        </row>
        <row r="199">
          <cell r="D199">
            <v>0</v>
          </cell>
          <cell r="E199">
            <v>0</v>
          </cell>
          <cell r="F199">
            <v>0</v>
          </cell>
          <cell r="G199">
            <v>0</v>
          </cell>
          <cell r="H199">
            <v>0</v>
          </cell>
          <cell r="I199">
            <v>0</v>
          </cell>
          <cell r="J199">
            <v>0</v>
          </cell>
          <cell r="K199">
            <v>0</v>
          </cell>
          <cell r="L199">
            <v>0</v>
          </cell>
          <cell r="M199">
            <v>0</v>
          </cell>
          <cell r="N199">
            <v>0</v>
          </cell>
          <cell r="O199">
            <v>0</v>
          </cell>
          <cell r="P199">
            <v>0</v>
          </cell>
          <cell r="R199" t="str">
            <v>NEDｶｰ</v>
          </cell>
          <cell r="S199" t="str">
            <v>55-50SN</v>
          </cell>
          <cell r="T199">
            <v>0</v>
          </cell>
          <cell r="U199">
            <v>0</v>
          </cell>
          <cell r="V199">
            <v>3410</v>
          </cell>
          <cell r="W199">
            <v>3800</v>
          </cell>
          <cell r="X199">
            <v>2840</v>
          </cell>
          <cell r="Y199">
            <v>1840</v>
          </cell>
          <cell r="Z199">
            <v>1760</v>
          </cell>
          <cell r="AA199">
            <v>3500</v>
          </cell>
          <cell r="AB199">
            <v>3410</v>
          </cell>
          <cell r="AC199">
            <v>3230</v>
          </cell>
          <cell r="AD199">
            <v>3290</v>
          </cell>
          <cell r="AE199">
            <v>2950</v>
          </cell>
          <cell r="AF199">
            <v>30030</v>
          </cell>
        </row>
        <row r="200">
          <cell r="D200">
            <v>726</v>
          </cell>
          <cell r="E200">
            <v>636</v>
          </cell>
          <cell r="F200">
            <v>1842</v>
          </cell>
          <cell r="G200">
            <v>2400</v>
          </cell>
          <cell r="H200">
            <v>2700</v>
          </cell>
          <cell r="I200">
            <v>5480</v>
          </cell>
          <cell r="J200">
            <v>2730</v>
          </cell>
          <cell r="K200">
            <v>3160</v>
          </cell>
          <cell r="L200">
            <v>4120</v>
          </cell>
          <cell r="M200">
            <v>5460</v>
          </cell>
          <cell r="N200">
            <v>3560</v>
          </cell>
          <cell r="O200">
            <v>3980</v>
          </cell>
          <cell r="P200">
            <v>36794</v>
          </cell>
          <cell r="Q200" t="str">
            <v>*</v>
          </cell>
          <cell r="R200" t="str">
            <v>NEDｶｰ</v>
          </cell>
          <cell r="S200" t="str">
            <v>計</v>
          </cell>
          <cell r="T200">
            <v>2340</v>
          </cell>
          <cell r="U200">
            <v>3360</v>
          </cell>
          <cell r="V200">
            <v>3410</v>
          </cell>
          <cell r="W200">
            <v>3800</v>
          </cell>
          <cell r="X200">
            <v>2840</v>
          </cell>
          <cell r="Y200">
            <v>1840</v>
          </cell>
          <cell r="Z200">
            <v>1760</v>
          </cell>
          <cell r="AA200">
            <v>3500</v>
          </cell>
          <cell r="AB200">
            <v>3410</v>
          </cell>
          <cell r="AC200">
            <v>3230</v>
          </cell>
          <cell r="AD200">
            <v>3290</v>
          </cell>
          <cell r="AE200">
            <v>2950</v>
          </cell>
          <cell r="AF200">
            <v>35730</v>
          </cell>
        </row>
        <row r="201">
          <cell r="D201">
            <v>368</v>
          </cell>
          <cell r="E201">
            <v>552</v>
          </cell>
          <cell r="F201">
            <v>920</v>
          </cell>
          <cell r="G201">
            <v>368</v>
          </cell>
          <cell r="H201">
            <v>540</v>
          </cell>
          <cell r="I201">
            <v>550</v>
          </cell>
          <cell r="J201">
            <v>1100</v>
          </cell>
          <cell r="K201">
            <v>740</v>
          </cell>
          <cell r="L201">
            <v>920</v>
          </cell>
          <cell r="M201">
            <v>550</v>
          </cell>
          <cell r="N201">
            <v>740</v>
          </cell>
          <cell r="O201">
            <v>920</v>
          </cell>
          <cell r="P201">
            <v>8268</v>
          </cell>
          <cell r="R201" t="str">
            <v>GMﾎｰﾙﾃﾞﾝ</v>
          </cell>
          <cell r="S201" t="str">
            <v>50-40LN</v>
          </cell>
          <cell r="T201">
            <v>920</v>
          </cell>
          <cell r="U201">
            <v>740</v>
          </cell>
          <cell r="V201">
            <v>920</v>
          </cell>
          <cell r="W201">
            <v>740</v>
          </cell>
          <cell r="X201">
            <v>1420</v>
          </cell>
          <cell r="Y201">
            <v>1500</v>
          </cell>
          <cell r="Z201">
            <v>1500</v>
          </cell>
          <cell r="AA201">
            <v>1520</v>
          </cell>
          <cell r="AB201">
            <v>1350</v>
          </cell>
          <cell r="AC201">
            <v>940</v>
          </cell>
          <cell r="AD201">
            <v>440</v>
          </cell>
          <cell r="AE201">
            <v>1520</v>
          </cell>
          <cell r="AF201">
            <v>13510</v>
          </cell>
        </row>
        <row r="202">
          <cell r="D202">
            <v>368</v>
          </cell>
          <cell r="E202">
            <v>552</v>
          </cell>
          <cell r="F202">
            <v>920</v>
          </cell>
          <cell r="G202">
            <v>368</v>
          </cell>
          <cell r="H202">
            <v>540</v>
          </cell>
          <cell r="I202">
            <v>550</v>
          </cell>
          <cell r="J202">
            <v>1100</v>
          </cell>
          <cell r="K202">
            <v>740</v>
          </cell>
          <cell r="L202">
            <v>920</v>
          </cell>
          <cell r="M202">
            <v>550</v>
          </cell>
          <cell r="N202">
            <v>740</v>
          </cell>
          <cell r="O202">
            <v>920</v>
          </cell>
          <cell r="P202">
            <v>8268</v>
          </cell>
          <cell r="Q202" t="str">
            <v>*</v>
          </cell>
          <cell r="R202" t="str">
            <v>GMﾎｰﾙﾃﾞﾝ</v>
          </cell>
          <cell r="S202" t="str">
            <v>計</v>
          </cell>
          <cell r="T202">
            <v>920</v>
          </cell>
          <cell r="U202">
            <v>740</v>
          </cell>
          <cell r="V202">
            <v>920</v>
          </cell>
          <cell r="W202">
            <v>740</v>
          </cell>
          <cell r="X202">
            <v>1420</v>
          </cell>
          <cell r="Y202">
            <v>1500</v>
          </cell>
          <cell r="Z202">
            <v>1500</v>
          </cell>
          <cell r="AA202">
            <v>1520</v>
          </cell>
          <cell r="AB202">
            <v>1350</v>
          </cell>
          <cell r="AC202">
            <v>940</v>
          </cell>
          <cell r="AD202">
            <v>440</v>
          </cell>
          <cell r="AE202">
            <v>1520</v>
          </cell>
          <cell r="AF202">
            <v>13510</v>
          </cell>
        </row>
        <row r="203">
          <cell r="D203">
            <v>25108</v>
          </cell>
          <cell r="E203">
            <v>26718</v>
          </cell>
          <cell r="F203">
            <v>29471</v>
          </cell>
          <cell r="G203">
            <v>25239</v>
          </cell>
          <cell r="H203">
            <v>24730</v>
          </cell>
          <cell r="I203">
            <v>26870</v>
          </cell>
          <cell r="J203">
            <v>28560</v>
          </cell>
          <cell r="K203">
            <v>29770</v>
          </cell>
          <cell r="L203">
            <v>32420</v>
          </cell>
          <cell r="M203">
            <v>33210</v>
          </cell>
          <cell r="N203">
            <v>32500</v>
          </cell>
          <cell r="O203">
            <v>35060</v>
          </cell>
          <cell r="P203">
            <v>349656</v>
          </cell>
          <cell r="Q203" t="str">
            <v>**</v>
          </cell>
          <cell r="R203">
            <v>0</v>
          </cell>
          <cell r="S203" t="str">
            <v>YL合計</v>
          </cell>
          <cell r="T203">
            <v>34000</v>
          </cell>
          <cell r="U203">
            <v>36230</v>
          </cell>
          <cell r="V203">
            <v>34420</v>
          </cell>
          <cell r="W203">
            <v>32470</v>
          </cell>
          <cell r="X203">
            <v>33890</v>
          </cell>
          <cell r="Y203">
            <v>21550</v>
          </cell>
          <cell r="Z203">
            <v>28630</v>
          </cell>
          <cell r="AA203">
            <v>32500</v>
          </cell>
          <cell r="AB203">
            <v>27770</v>
          </cell>
          <cell r="AC203">
            <v>33630</v>
          </cell>
          <cell r="AD203">
            <v>31450</v>
          </cell>
          <cell r="AE203">
            <v>39810</v>
          </cell>
          <cell r="AF203">
            <v>386350</v>
          </cell>
        </row>
        <row r="204">
          <cell r="R204">
            <v>0</v>
          </cell>
          <cell r="S204">
            <v>0</v>
          </cell>
        </row>
        <row r="205">
          <cell r="R205">
            <v>0</v>
          </cell>
          <cell r="S205">
            <v>0</v>
          </cell>
        </row>
        <row r="206">
          <cell r="D206">
            <v>1404</v>
          </cell>
          <cell r="E206">
            <v>1566</v>
          </cell>
          <cell r="F206">
            <v>2470</v>
          </cell>
          <cell r="G206">
            <v>2508</v>
          </cell>
          <cell r="H206">
            <v>1025</v>
          </cell>
          <cell r="I206">
            <v>3360</v>
          </cell>
          <cell r="J206">
            <v>2590</v>
          </cell>
          <cell r="K206">
            <v>1750</v>
          </cell>
          <cell r="L206">
            <v>2150</v>
          </cell>
          <cell r="M206">
            <v>2040</v>
          </cell>
          <cell r="N206">
            <v>2050</v>
          </cell>
          <cell r="O206">
            <v>1650</v>
          </cell>
          <cell r="P206">
            <v>24563</v>
          </cell>
          <cell r="R206" t="str">
            <v>ｽｽﾞｷ</v>
          </cell>
          <cell r="S206" t="str">
            <v>60-40LE</v>
          </cell>
          <cell r="T206">
            <v>2120</v>
          </cell>
          <cell r="U206">
            <v>2220</v>
          </cell>
          <cell r="V206">
            <v>2610</v>
          </cell>
          <cell r="W206">
            <v>1900</v>
          </cell>
          <cell r="X206">
            <v>2260</v>
          </cell>
          <cell r="Y206">
            <v>2320</v>
          </cell>
          <cell r="Z206">
            <v>2350</v>
          </cell>
          <cell r="AA206">
            <v>1530</v>
          </cell>
          <cell r="AB206">
            <v>2460</v>
          </cell>
          <cell r="AC206">
            <v>2350</v>
          </cell>
          <cell r="AD206">
            <v>2230</v>
          </cell>
          <cell r="AE206">
            <v>2140</v>
          </cell>
          <cell r="AF206">
            <v>26490</v>
          </cell>
        </row>
        <row r="207">
          <cell r="D207">
            <v>246</v>
          </cell>
          <cell r="E207">
            <v>654</v>
          </cell>
          <cell r="F207">
            <v>930</v>
          </cell>
          <cell r="G207">
            <v>330</v>
          </cell>
          <cell r="H207">
            <v>570</v>
          </cell>
          <cell r="I207">
            <v>1165</v>
          </cell>
          <cell r="J207">
            <v>905</v>
          </cell>
          <cell r="K207">
            <v>570</v>
          </cell>
          <cell r="L207">
            <v>670</v>
          </cell>
          <cell r="M207">
            <v>620</v>
          </cell>
          <cell r="N207">
            <v>640</v>
          </cell>
          <cell r="O207">
            <v>590</v>
          </cell>
          <cell r="P207">
            <v>7890</v>
          </cell>
          <cell r="R207" t="str">
            <v>ｽｽﾞｷ</v>
          </cell>
          <cell r="S207" t="str">
            <v>60-40SN</v>
          </cell>
          <cell r="T207">
            <v>690</v>
          </cell>
          <cell r="U207">
            <v>730</v>
          </cell>
          <cell r="V207">
            <v>820</v>
          </cell>
          <cell r="W207">
            <v>670</v>
          </cell>
          <cell r="X207">
            <v>720</v>
          </cell>
          <cell r="Y207">
            <v>770</v>
          </cell>
          <cell r="Z207">
            <v>770</v>
          </cell>
          <cell r="AA207">
            <v>550</v>
          </cell>
          <cell r="AB207">
            <v>770</v>
          </cell>
          <cell r="AC207">
            <v>720</v>
          </cell>
          <cell r="AD207">
            <v>740</v>
          </cell>
          <cell r="AE207">
            <v>690</v>
          </cell>
          <cell r="AF207">
            <v>8640</v>
          </cell>
        </row>
        <row r="208">
          <cell r="D208">
            <v>1650</v>
          </cell>
          <cell r="E208">
            <v>2220</v>
          </cell>
          <cell r="F208">
            <v>3400</v>
          </cell>
          <cell r="G208">
            <v>2838</v>
          </cell>
          <cell r="H208">
            <v>1595</v>
          </cell>
          <cell r="I208">
            <v>4525</v>
          </cell>
          <cell r="J208">
            <v>3495</v>
          </cell>
          <cell r="K208">
            <v>2320</v>
          </cell>
          <cell r="L208">
            <v>2820</v>
          </cell>
          <cell r="M208">
            <v>2660</v>
          </cell>
          <cell r="N208">
            <v>2690</v>
          </cell>
          <cell r="O208">
            <v>2240</v>
          </cell>
          <cell r="P208">
            <v>32453</v>
          </cell>
          <cell r="Q208" t="str">
            <v>*</v>
          </cell>
          <cell r="R208" t="str">
            <v>ｽｽﾞｷ</v>
          </cell>
          <cell r="S208" t="str">
            <v>計</v>
          </cell>
          <cell r="T208">
            <v>2810</v>
          </cell>
          <cell r="U208">
            <v>2950</v>
          </cell>
          <cell r="V208">
            <v>3430</v>
          </cell>
          <cell r="W208">
            <v>2570</v>
          </cell>
          <cell r="X208">
            <v>2980</v>
          </cell>
          <cell r="Y208">
            <v>3090</v>
          </cell>
          <cell r="Z208">
            <v>3120</v>
          </cell>
          <cell r="AA208">
            <v>2080</v>
          </cell>
          <cell r="AB208">
            <v>3230</v>
          </cell>
          <cell r="AC208">
            <v>3070</v>
          </cell>
          <cell r="AD208">
            <v>2970</v>
          </cell>
          <cell r="AE208">
            <v>2830</v>
          </cell>
          <cell r="AF208">
            <v>35130</v>
          </cell>
        </row>
        <row r="209">
          <cell r="D209">
            <v>564</v>
          </cell>
          <cell r="E209">
            <v>745</v>
          </cell>
          <cell r="F209">
            <v>874</v>
          </cell>
          <cell r="G209">
            <v>694</v>
          </cell>
          <cell r="H209">
            <v>695</v>
          </cell>
          <cell r="I209">
            <v>630</v>
          </cell>
          <cell r="J209">
            <v>455</v>
          </cell>
          <cell r="K209">
            <v>435</v>
          </cell>
          <cell r="L209">
            <v>850</v>
          </cell>
          <cell r="M209">
            <v>720</v>
          </cell>
          <cell r="N209">
            <v>760</v>
          </cell>
          <cell r="O209">
            <v>620</v>
          </cell>
          <cell r="P209">
            <v>8042</v>
          </cell>
          <cell r="R209" t="str">
            <v>ﾀﾞｲﾊﾂ</v>
          </cell>
          <cell r="S209" t="str">
            <v>60-40LE</v>
          </cell>
          <cell r="T209">
            <v>650</v>
          </cell>
          <cell r="U209">
            <v>750</v>
          </cell>
          <cell r="V209">
            <v>830</v>
          </cell>
          <cell r="W209">
            <v>620</v>
          </cell>
          <cell r="X209">
            <v>620</v>
          </cell>
          <cell r="Y209">
            <v>750</v>
          </cell>
          <cell r="Z209">
            <v>750</v>
          </cell>
          <cell r="AA209">
            <v>550</v>
          </cell>
          <cell r="AB209">
            <v>600</v>
          </cell>
          <cell r="AC209">
            <v>560</v>
          </cell>
          <cell r="AD209">
            <v>590</v>
          </cell>
          <cell r="AE209">
            <v>470</v>
          </cell>
          <cell r="AF209">
            <v>7740</v>
          </cell>
        </row>
        <row r="210">
          <cell r="D210">
            <v>564</v>
          </cell>
          <cell r="E210">
            <v>745</v>
          </cell>
          <cell r="F210">
            <v>874</v>
          </cell>
          <cell r="G210">
            <v>694</v>
          </cell>
          <cell r="H210">
            <v>695</v>
          </cell>
          <cell r="I210">
            <v>630</v>
          </cell>
          <cell r="J210">
            <v>455</v>
          </cell>
          <cell r="K210">
            <v>435</v>
          </cell>
          <cell r="L210">
            <v>850</v>
          </cell>
          <cell r="M210">
            <v>720</v>
          </cell>
          <cell r="N210">
            <v>760</v>
          </cell>
          <cell r="O210">
            <v>620</v>
          </cell>
          <cell r="P210">
            <v>8042</v>
          </cell>
          <cell r="Q210" t="str">
            <v>*</v>
          </cell>
          <cell r="R210" t="str">
            <v>ﾀﾞｲﾊﾂ</v>
          </cell>
          <cell r="S210" t="str">
            <v>計</v>
          </cell>
          <cell r="T210">
            <v>650</v>
          </cell>
          <cell r="U210">
            <v>750</v>
          </cell>
          <cell r="V210">
            <v>830</v>
          </cell>
          <cell r="W210">
            <v>620</v>
          </cell>
          <cell r="X210">
            <v>620</v>
          </cell>
          <cell r="Y210">
            <v>750</v>
          </cell>
          <cell r="Z210">
            <v>750</v>
          </cell>
          <cell r="AA210">
            <v>550</v>
          </cell>
          <cell r="AB210">
            <v>600</v>
          </cell>
          <cell r="AC210">
            <v>560</v>
          </cell>
          <cell r="AD210">
            <v>590</v>
          </cell>
          <cell r="AE210">
            <v>470</v>
          </cell>
          <cell r="AF210">
            <v>7740</v>
          </cell>
        </row>
        <row r="211">
          <cell r="D211">
            <v>0</v>
          </cell>
          <cell r="E211">
            <v>0</v>
          </cell>
          <cell r="F211">
            <v>0</v>
          </cell>
          <cell r="G211">
            <v>0</v>
          </cell>
          <cell r="H211">
            <v>0</v>
          </cell>
          <cell r="I211">
            <v>0</v>
          </cell>
          <cell r="J211">
            <v>0</v>
          </cell>
          <cell r="K211">
            <v>0</v>
          </cell>
          <cell r="L211">
            <v>0</v>
          </cell>
          <cell r="M211">
            <v>0</v>
          </cell>
          <cell r="N211">
            <v>0</v>
          </cell>
          <cell r="O211">
            <v>0</v>
          </cell>
          <cell r="P211">
            <v>0</v>
          </cell>
          <cell r="R211" t="str">
            <v>GM台湾</v>
          </cell>
          <cell r="S211" t="str">
            <v>60-40LE</v>
          </cell>
          <cell r="T211">
            <v>0</v>
          </cell>
          <cell r="U211">
            <v>0</v>
          </cell>
          <cell r="V211">
            <v>0</v>
          </cell>
          <cell r="W211">
            <v>0</v>
          </cell>
          <cell r="X211">
            <v>0</v>
          </cell>
          <cell r="Y211">
            <v>0</v>
          </cell>
          <cell r="Z211">
            <v>0</v>
          </cell>
          <cell r="AA211">
            <v>0</v>
          </cell>
          <cell r="AB211">
            <v>0</v>
          </cell>
          <cell r="AC211">
            <v>0</v>
          </cell>
          <cell r="AD211">
            <v>0</v>
          </cell>
          <cell r="AE211">
            <v>0</v>
          </cell>
          <cell r="AF211">
            <v>0</v>
          </cell>
        </row>
        <row r="212">
          <cell r="D212">
            <v>0</v>
          </cell>
          <cell r="E212">
            <v>0</v>
          </cell>
          <cell r="F212">
            <v>0</v>
          </cell>
          <cell r="G212">
            <v>0</v>
          </cell>
          <cell r="H212">
            <v>0</v>
          </cell>
          <cell r="I212">
            <v>0</v>
          </cell>
          <cell r="J212">
            <v>0</v>
          </cell>
          <cell r="K212">
            <v>0</v>
          </cell>
          <cell r="L212">
            <v>0</v>
          </cell>
          <cell r="M212">
            <v>0</v>
          </cell>
          <cell r="N212">
            <v>0</v>
          </cell>
          <cell r="O212">
            <v>0</v>
          </cell>
          <cell r="P212">
            <v>0</v>
          </cell>
          <cell r="R212" t="str">
            <v>GM台湾</v>
          </cell>
          <cell r="S212" t="str">
            <v>60-41SN</v>
          </cell>
          <cell r="T212">
            <v>50</v>
          </cell>
          <cell r="U212">
            <v>50</v>
          </cell>
          <cell r="V212">
            <v>50</v>
          </cell>
          <cell r="W212">
            <v>50</v>
          </cell>
          <cell r="X212">
            <v>50</v>
          </cell>
          <cell r="Y212">
            <v>50</v>
          </cell>
          <cell r="Z212">
            <v>50</v>
          </cell>
          <cell r="AA212">
            <v>50</v>
          </cell>
          <cell r="AB212">
            <v>50</v>
          </cell>
          <cell r="AC212">
            <v>50</v>
          </cell>
          <cell r="AD212">
            <v>50</v>
          </cell>
          <cell r="AE212">
            <v>50</v>
          </cell>
          <cell r="AF212">
            <v>600</v>
          </cell>
        </row>
        <row r="213">
          <cell r="D213">
            <v>0</v>
          </cell>
          <cell r="E213">
            <v>0</v>
          </cell>
          <cell r="F213">
            <v>0</v>
          </cell>
          <cell r="G213">
            <v>0</v>
          </cell>
          <cell r="H213">
            <v>0</v>
          </cell>
          <cell r="I213">
            <v>0</v>
          </cell>
          <cell r="J213">
            <v>0</v>
          </cell>
          <cell r="K213">
            <v>0</v>
          </cell>
          <cell r="L213">
            <v>0</v>
          </cell>
          <cell r="M213">
            <v>0</v>
          </cell>
          <cell r="N213">
            <v>0</v>
          </cell>
          <cell r="O213">
            <v>0</v>
          </cell>
          <cell r="P213">
            <v>0</v>
          </cell>
          <cell r="Q213" t="str">
            <v>*</v>
          </cell>
          <cell r="R213" t="str">
            <v>GM台湾</v>
          </cell>
          <cell r="S213" t="str">
            <v>計</v>
          </cell>
          <cell r="T213">
            <v>50</v>
          </cell>
          <cell r="U213">
            <v>50</v>
          </cell>
          <cell r="V213">
            <v>50</v>
          </cell>
          <cell r="W213">
            <v>50</v>
          </cell>
          <cell r="X213">
            <v>50</v>
          </cell>
          <cell r="Y213">
            <v>50</v>
          </cell>
          <cell r="Z213">
            <v>50</v>
          </cell>
          <cell r="AA213">
            <v>50</v>
          </cell>
          <cell r="AB213">
            <v>50</v>
          </cell>
          <cell r="AC213">
            <v>50</v>
          </cell>
          <cell r="AD213">
            <v>50</v>
          </cell>
          <cell r="AE213">
            <v>50</v>
          </cell>
          <cell r="AF213">
            <v>600</v>
          </cell>
        </row>
        <row r="214">
          <cell r="D214">
            <v>1440</v>
          </cell>
          <cell r="E214">
            <v>1152</v>
          </cell>
          <cell r="F214">
            <v>1440</v>
          </cell>
          <cell r="G214">
            <v>2496</v>
          </cell>
          <cell r="H214">
            <v>3360</v>
          </cell>
          <cell r="I214">
            <v>2400</v>
          </cell>
          <cell r="J214">
            <v>610</v>
          </cell>
          <cell r="K214">
            <v>1540</v>
          </cell>
          <cell r="L214">
            <v>2360</v>
          </cell>
          <cell r="M214">
            <v>1860</v>
          </cell>
          <cell r="N214">
            <v>1450</v>
          </cell>
          <cell r="O214">
            <v>2480</v>
          </cell>
          <cell r="P214">
            <v>22588</v>
          </cell>
          <cell r="R214" t="str">
            <v>ｵﾍﾟﾙ</v>
          </cell>
          <cell r="S214" t="str">
            <v>60-40LE</v>
          </cell>
          <cell r="T214">
            <v>1590</v>
          </cell>
          <cell r="U214">
            <v>1590</v>
          </cell>
          <cell r="V214">
            <v>1980</v>
          </cell>
          <cell r="W214">
            <v>1590</v>
          </cell>
          <cell r="X214">
            <v>1980</v>
          </cell>
          <cell r="Y214">
            <v>1590</v>
          </cell>
          <cell r="Z214">
            <v>790</v>
          </cell>
          <cell r="AA214">
            <v>1980</v>
          </cell>
          <cell r="AB214">
            <v>1590</v>
          </cell>
          <cell r="AC214">
            <v>1590</v>
          </cell>
          <cell r="AD214">
            <v>1590</v>
          </cell>
          <cell r="AE214">
            <v>1980</v>
          </cell>
          <cell r="AF214">
            <v>19840</v>
          </cell>
        </row>
        <row r="215">
          <cell r="D215">
            <v>720</v>
          </cell>
          <cell r="E215">
            <v>1920</v>
          </cell>
          <cell r="F215">
            <v>2688</v>
          </cell>
          <cell r="G215">
            <v>2760</v>
          </cell>
          <cell r="H215">
            <v>840</v>
          </cell>
          <cell r="I215">
            <v>100</v>
          </cell>
          <cell r="J215">
            <v>1150</v>
          </cell>
          <cell r="K215">
            <v>1300</v>
          </cell>
          <cell r="L215">
            <v>2130</v>
          </cell>
          <cell r="M215">
            <v>1700</v>
          </cell>
          <cell r="N215">
            <v>1280</v>
          </cell>
          <cell r="O215">
            <v>1580</v>
          </cell>
          <cell r="P215">
            <v>18168</v>
          </cell>
          <cell r="R215" t="str">
            <v>ｵﾍﾟﾙ</v>
          </cell>
          <cell r="S215" t="str">
            <v>60-40SN</v>
          </cell>
          <cell r="T215">
            <v>1630</v>
          </cell>
          <cell r="U215">
            <v>1630</v>
          </cell>
          <cell r="V215">
            <v>2040</v>
          </cell>
          <cell r="W215">
            <v>1630</v>
          </cell>
          <cell r="X215">
            <v>2040</v>
          </cell>
          <cell r="Y215">
            <v>820</v>
          </cell>
          <cell r="Z215">
            <v>1630</v>
          </cell>
          <cell r="AA215">
            <v>2040</v>
          </cell>
          <cell r="AB215">
            <v>1630</v>
          </cell>
          <cell r="AC215">
            <v>1630</v>
          </cell>
          <cell r="AD215">
            <v>1630</v>
          </cell>
          <cell r="AE215">
            <v>2040</v>
          </cell>
          <cell r="AF215">
            <v>20390</v>
          </cell>
        </row>
        <row r="216">
          <cell r="D216">
            <v>768</v>
          </cell>
          <cell r="E216">
            <v>1440</v>
          </cell>
          <cell r="F216">
            <v>2592</v>
          </cell>
          <cell r="G216">
            <v>1344</v>
          </cell>
          <cell r="H216">
            <v>3070</v>
          </cell>
          <cell r="I216">
            <v>3260</v>
          </cell>
          <cell r="J216">
            <v>2230</v>
          </cell>
          <cell r="K216">
            <v>2290</v>
          </cell>
          <cell r="L216">
            <v>2910</v>
          </cell>
          <cell r="M216">
            <v>2630</v>
          </cell>
          <cell r="N216">
            <v>2060</v>
          </cell>
          <cell r="O216">
            <v>2650</v>
          </cell>
          <cell r="P216">
            <v>27244</v>
          </cell>
          <cell r="R216" t="str">
            <v>ｵﾍﾟﾙ</v>
          </cell>
          <cell r="S216" t="str">
            <v>60-41SN</v>
          </cell>
          <cell r="T216">
            <v>2580</v>
          </cell>
          <cell r="U216">
            <v>2580</v>
          </cell>
          <cell r="V216">
            <v>3220</v>
          </cell>
          <cell r="W216">
            <v>2580</v>
          </cell>
          <cell r="X216">
            <v>3220</v>
          </cell>
          <cell r="Y216">
            <v>1290</v>
          </cell>
          <cell r="Z216">
            <v>2580</v>
          </cell>
          <cell r="AA216">
            <v>3220</v>
          </cell>
          <cell r="AB216">
            <v>2580</v>
          </cell>
          <cell r="AC216">
            <v>2580</v>
          </cell>
          <cell r="AD216">
            <v>2580</v>
          </cell>
          <cell r="AE216">
            <v>3220</v>
          </cell>
          <cell r="AF216">
            <v>32230</v>
          </cell>
        </row>
        <row r="217">
          <cell r="D217">
            <v>2928</v>
          </cell>
          <cell r="E217">
            <v>4512</v>
          </cell>
          <cell r="F217">
            <v>6720</v>
          </cell>
          <cell r="G217">
            <v>6600</v>
          </cell>
          <cell r="H217">
            <v>7270</v>
          </cell>
          <cell r="I217">
            <v>5760</v>
          </cell>
          <cell r="J217">
            <v>3990</v>
          </cell>
          <cell r="K217">
            <v>5130</v>
          </cell>
          <cell r="L217">
            <v>7400</v>
          </cell>
          <cell r="M217">
            <v>6190</v>
          </cell>
          <cell r="N217">
            <v>4790</v>
          </cell>
          <cell r="O217">
            <v>6710</v>
          </cell>
          <cell r="P217">
            <v>68000</v>
          </cell>
          <cell r="Q217" t="str">
            <v>*</v>
          </cell>
          <cell r="R217" t="str">
            <v>ｵﾍﾟﾙ</v>
          </cell>
          <cell r="S217" t="str">
            <v>計</v>
          </cell>
          <cell r="T217">
            <v>5800</v>
          </cell>
          <cell r="U217">
            <v>5800</v>
          </cell>
          <cell r="V217">
            <v>7240</v>
          </cell>
          <cell r="W217">
            <v>5800</v>
          </cell>
          <cell r="X217">
            <v>7240</v>
          </cell>
          <cell r="Y217">
            <v>3700</v>
          </cell>
          <cell r="Z217">
            <v>5000</v>
          </cell>
          <cell r="AA217">
            <v>7240</v>
          </cell>
          <cell r="AB217">
            <v>5800</v>
          </cell>
          <cell r="AC217">
            <v>5800</v>
          </cell>
          <cell r="AD217">
            <v>5800</v>
          </cell>
          <cell r="AE217">
            <v>7240</v>
          </cell>
          <cell r="AF217">
            <v>72460</v>
          </cell>
        </row>
        <row r="218">
          <cell r="D218">
            <v>192</v>
          </cell>
          <cell r="E218">
            <v>192</v>
          </cell>
          <cell r="F218">
            <v>96</v>
          </cell>
          <cell r="G218">
            <v>0</v>
          </cell>
          <cell r="H218">
            <v>0</v>
          </cell>
          <cell r="I218">
            <v>0</v>
          </cell>
          <cell r="J218">
            <v>0</v>
          </cell>
          <cell r="K218">
            <v>0</v>
          </cell>
          <cell r="L218">
            <v>150</v>
          </cell>
          <cell r="M218">
            <v>120</v>
          </cell>
          <cell r="N218">
            <v>90</v>
          </cell>
          <cell r="O218">
            <v>180</v>
          </cell>
          <cell r="P218">
            <v>1020</v>
          </cell>
          <cell r="R218" t="str">
            <v>ﾎﾞｸﾞｿﾞｰﾙ</v>
          </cell>
          <cell r="S218" t="str">
            <v>60-40LE</v>
          </cell>
          <cell r="T218">
            <v>0</v>
          </cell>
          <cell r="U218">
            <v>0</v>
          </cell>
          <cell r="V218">
            <v>0</v>
          </cell>
          <cell r="W218">
            <v>0</v>
          </cell>
          <cell r="X218">
            <v>0</v>
          </cell>
          <cell r="Y218">
            <v>0</v>
          </cell>
          <cell r="Z218">
            <v>0</v>
          </cell>
          <cell r="AA218">
            <v>0</v>
          </cell>
          <cell r="AB218">
            <v>0</v>
          </cell>
          <cell r="AC218">
            <v>0</v>
          </cell>
          <cell r="AD218">
            <v>0</v>
          </cell>
          <cell r="AE218">
            <v>0</v>
          </cell>
          <cell r="AF218">
            <v>0</v>
          </cell>
        </row>
        <row r="219">
          <cell r="D219">
            <v>1344</v>
          </cell>
          <cell r="E219">
            <v>1168</v>
          </cell>
          <cell r="F219">
            <v>192</v>
          </cell>
          <cell r="G219">
            <v>312</v>
          </cell>
          <cell r="H219">
            <v>220</v>
          </cell>
          <cell r="I219">
            <v>1250</v>
          </cell>
          <cell r="J219">
            <v>400</v>
          </cell>
          <cell r="K219">
            <v>390</v>
          </cell>
          <cell r="L219">
            <v>600</v>
          </cell>
          <cell r="M219">
            <v>480</v>
          </cell>
          <cell r="N219">
            <v>370</v>
          </cell>
          <cell r="O219">
            <v>450</v>
          </cell>
          <cell r="P219">
            <v>7176</v>
          </cell>
          <cell r="R219" t="str">
            <v>ﾎﾞｸﾞｿﾞｰﾙ</v>
          </cell>
          <cell r="S219" t="str">
            <v>60-40SN</v>
          </cell>
          <cell r="T219">
            <v>590</v>
          </cell>
          <cell r="U219">
            <v>590</v>
          </cell>
          <cell r="V219">
            <v>730</v>
          </cell>
          <cell r="W219">
            <v>590</v>
          </cell>
          <cell r="X219">
            <v>730</v>
          </cell>
          <cell r="Y219">
            <v>290</v>
          </cell>
          <cell r="Z219">
            <v>590</v>
          </cell>
          <cell r="AA219">
            <v>730</v>
          </cell>
          <cell r="AB219">
            <v>590</v>
          </cell>
          <cell r="AC219">
            <v>590</v>
          </cell>
          <cell r="AD219">
            <v>590</v>
          </cell>
          <cell r="AE219">
            <v>730</v>
          </cell>
          <cell r="AF219">
            <v>7340</v>
          </cell>
        </row>
        <row r="220">
          <cell r="D220">
            <v>768</v>
          </cell>
          <cell r="E220">
            <v>192</v>
          </cell>
          <cell r="F220">
            <v>0</v>
          </cell>
          <cell r="G220">
            <v>192</v>
          </cell>
          <cell r="H220">
            <v>290</v>
          </cell>
          <cell r="I220">
            <v>200</v>
          </cell>
          <cell r="J220">
            <v>380</v>
          </cell>
          <cell r="K220">
            <v>380</v>
          </cell>
          <cell r="L220">
            <v>590</v>
          </cell>
          <cell r="M220">
            <v>470</v>
          </cell>
          <cell r="N220">
            <v>360</v>
          </cell>
          <cell r="O220">
            <v>410</v>
          </cell>
          <cell r="P220">
            <v>4232</v>
          </cell>
          <cell r="R220" t="str">
            <v>ﾎﾞｸﾞｿﾞｰﾙ</v>
          </cell>
          <cell r="S220" t="str">
            <v>60-41SN</v>
          </cell>
          <cell r="T220">
            <v>430</v>
          </cell>
          <cell r="U220">
            <v>430</v>
          </cell>
          <cell r="V220">
            <v>540</v>
          </cell>
          <cell r="W220">
            <v>430</v>
          </cell>
          <cell r="X220">
            <v>540</v>
          </cell>
          <cell r="Y220">
            <v>220</v>
          </cell>
          <cell r="Z220">
            <v>430</v>
          </cell>
          <cell r="AA220">
            <v>540</v>
          </cell>
          <cell r="AB220">
            <v>430</v>
          </cell>
          <cell r="AC220">
            <v>430</v>
          </cell>
          <cell r="AD220">
            <v>430</v>
          </cell>
          <cell r="AE220">
            <v>540</v>
          </cell>
          <cell r="AF220">
            <v>5390</v>
          </cell>
        </row>
        <row r="221">
          <cell r="D221">
            <v>2304</v>
          </cell>
          <cell r="E221">
            <v>1552</v>
          </cell>
          <cell r="F221">
            <v>288</v>
          </cell>
          <cell r="G221">
            <v>504</v>
          </cell>
          <cell r="H221">
            <v>510</v>
          </cell>
          <cell r="I221">
            <v>1450</v>
          </cell>
          <cell r="J221">
            <v>780</v>
          </cell>
          <cell r="K221">
            <v>770</v>
          </cell>
          <cell r="L221">
            <v>1340</v>
          </cell>
          <cell r="M221">
            <v>1070</v>
          </cell>
          <cell r="N221">
            <v>820</v>
          </cell>
          <cell r="O221">
            <v>1040</v>
          </cell>
          <cell r="P221">
            <v>12428</v>
          </cell>
          <cell r="Q221" t="str">
            <v>*</v>
          </cell>
          <cell r="R221" t="str">
            <v>ﾎﾞｸﾞｿﾞｰﾙ</v>
          </cell>
          <cell r="S221" t="str">
            <v>計</v>
          </cell>
          <cell r="T221">
            <v>1020</v>
          </cell>
          <cell r="U221">
            <v>1020</v>
          </cell>
          <cell r="V221">
            <v>1270</v>
          </cell>
          <cell r="W221">
            <v>1020</v>
          </cell>
          <cell r="X221">
            <v>1270</v>
          </cell>
          <cell r="Y221">
            <v>510</v>
          </cell>
          <cell r="Z221">
            <v>1020</v>
          </cell>
          <cell r="AA221">
            <v>1270</v>
          </cell>
          <cell r="AB221">
            <v>1020</v>
          </cell>
          <cell r="AC221">
            <v>1020</v>
          </cell>
          <cell r="AD221">
            <v>1020</v>
          </cell>
          <cell r="AE221">
            <v>1270</v>
          </cell>
          <cell r="AF221">
            <v>12730</v>
          </cell>
        </row>
        <row r="222">
          <cell r="D222">
            <v>240</v>
          </cell>
          <cell r="E222">
            <v>360</v>
          </cell>
          <cell r="F222">
            <v>408</v>
          </cell>
          <cell r="G222">
            <v>336</v>
          </cell>
          <cell r="H222">
            <v>430</v>
          </cell>
          <cell r="I222">
            <v>100</v>
          </cell>
          <cell r="J222">
            <v>100</v>
          </cell>
          <cell r="K222">
            <v>530</v>
          </cell>
          <cell r="L222">
            <v>460</v>
          </cell>
          <cell r="M222">
            <v>460</v>
          </cell>
          <cell r="N222">
            <v>460</v>
          </cell>
          <cell r="O222">
            <v>460</v>
          </cell>
          <cell r="P222">
            <v>4344</v>
          </cell>
          <cell r="R222" t="str">
            <v>ﾌｨｱｯﾄ</v>
          </cell>
          <cell r="S222" t="str">
            <v>60-40LE</v>
          </cell>
          <cell r="T222">
            <v>450</v>
          </cell>
          <cell r="U222">
            <v>450</v>
          </cell>
          <cell r="V222">
            <v>450</v>
          </cell>
          <cell r="W222">
            <v>450</v>
          </cell>
          <cell r="X222">
            <v>450</v>
          </cell>
          <cell r="Y222">
            <v>450</v>
          </cell>
          <cell r="Z222">
            <v>0</v>
          </cell>
          <cell r="AA222">
            <v>460</v>
          </cell>
          <cell r="AB222">
            <v>460</v>
          </cell>
          <cell r="AC222">
            <v>460</v>
          </cell>
          <cell r="AD222">
            <v>460</v>
          </cell>
          <cell r="AE222">
            <v>460</v>
          </cell>
          <cell r="AF222">
            <v>5000</v>
          </cell>
        </row>
        <row r="223">
          <cell r="D223">
            <v>240</v>
          </cell>
          <cell r="E223">
            <v>360</v>
          </cell>
          <cell r="F223">
            <v>408</v>
          </cell>
          <cell r="G223">
            <v>336</v>
          </cell>
          <cell r="H223">
            <v>430</v>
          </cell>
          <cell r="I223">
            <v>100</v>
          </cell>
          <cell r="J223">
            <v>100</v>
          </cell>
          <cell r="K223">
            <v>530</v>
          </cell>
          <cell r="L223">
            <v>460</v>
          </cell>
          <cell r="M223">
            <v>460</v>
          </cell>
          <cell r="N223">
            <v>460</v>
          </cell>
          <cell r="O223">
            <v>460</v>
          </cell>
          <cell r="P223">
            <v>4344</v>
          </cell>
          <cell r="Q223" t="str">
            <v>*</v>
          </cell>
          <cell r="R223" t="str">
            <v>ﾌｨｱｯﾄ</v>
          </cell>
          <cell r="S223" t="str">
            <v>計</v>
          </cell>
          <cell r="T223">
            <v>450</v>
          </cell>
          <cell r="U223">
            <v>450</v>
          </cell>
          <cell r="V223">
            <v>450</v>
          </cell>
          <cell r="W223">
            <v>450</v>
          </cell>
          <cell r="X223">
            <v>450</v>
          </cell>
          <cell r="Y223">
            <v>450</v>
          </cell>
          <cell r="Z223">
            <v>0</v>
          </cell>
          <cell r="AA223">
            <v>460</v>
          </cell>
          <cell r="AB223">
            <v>460</v>
          </cell>
          <cell r="AC223">
            <v>460</v>
          </cell>
          <cell r="AD223">
            <v>460</v>
          </cell>
          <cell r="AE223">
            <v>460</v>
          </cell>
          <cell r="AF223">
            <v>5000</v>
          </cell>
        </row>
        <row r="224">
          <cell r="D224">
            <v>0</v>
          </cell>
          <cell r="E224">
            <v>0</v>
          </cell>
          <cell r="F224">
            <v>0</v>
          </cell>
          <cell r="G224">
            <v>0</v>
          </cell>
          <cell r="H224">
            <v>0</v>
          </cell>
          <cell r="I224">
            <v>0</v>
          </cell>
          <cell r="J224">
            <v>0</v>
          </cell>
          <cell r="K224">
            <v>0</v>
          </cell>
          <cell r="L224">
            <v>80</v>
          </cell>
          <cell r="M224">
            <v>80</v>
          </cell>
          <cell r="N224">
            <v>70</v>
          </cell>
          <cell r="O224">
            <v>70</v>
          </cell>
          <cell r="P224">
            <v>300</v>
          </cell>
          <cell r="R224" t="str">
            <v>GMﾌﾞﾗｼﾞﾙ</v>
          </cell>
          <cell r="S224" t="str">
            <v>60-40LE</v>
          </cell>
          <cell r="T224">
            <v>70</v>
          </cell>
          <cell r="U224">
            <v>70</v>
          </cell>
          <cell r="V224">
            <v>80</v>
          </cell>
          <cell r="W224">
            <v>80</v>
          </cell>
          <cell r="X224">
            <v>80</v>
          </cell>
          <cell r="Y224">
            <v>80</v>
          </cell>
          <cell r="Z224">
            <v>70</v>
          </cell>
          <cell r="AA224">
            <v>70</v>
          </cell>
          <cell r="AB224">
            <v>80</v>
          </cell>
          <cell r="AC224">
            <v>80</v>
          </cell>
          <cell r="AD224">
            <v>70</v>
          </cell>
          <cell r="AE224">
            <v>70</v>
          </cell>
          <cell r="AF224">
            <v>900</v>
          </cell>
        </row>
        <row r="225">
          <cell r="D225">
            <v>0</v>
          </cell>
          <cell r="E225">
            <v>0</v>
          </cell>
          <cell r="F225">
            <v>0</v>
          </cell>
          <cell r="G225">
            <v>0</v>
          </cell>
          <cell r="H225">
            <v>0</v>
          </cell>
          <cell r="I225">
            <v>0</v>
          </cell>
          <cell r="J225">
            <v>0</v>
          </cell>
          <cell r="K225">
            <v>0</v>
          </cell>
          <cell r="L225">
            <v>80</v>
          </cell>
          <cell r="M225">
            <v>80</v>
          </cell>
          <cell r="N225">
            <v>70</v>
          </cell>
          <cell r="O225">
            <v>70</v>
          </cell>
          <cell r="P225">
            <v>300</v>
          </cell>
          <cell r="Q225" t="str">
            <v>*</v>
          </cell>
          <cell r="R225" t="str">
            <v>GMﾌﾞﾗｼﾞﾙ</v>
          </cell>
          <cell r="S225" t="str">
            <v>計</v>
          </cell>
          <cell r="T225">
            <v>70</v>
          </cell>
          <cell r="U225">
            <v>70</v>
          </cell>
          <cell r="V225">
            <v>80</v>
          </cell>
          <cell r="W225">
            <v>80</v>
          </cell>
          <cell r="X225">
            <v>80</v>
          </cell>
          <cell r="Y225">
            <v>80</v>
          </cell>
          <cell r="Z225">
            <v>70</v>
          </cell>
          <cell r="AA225">
            <v>70</v>
          </cell>
          <cell r="AB225">
            <v>80</v>
          </cell>
          <cell r="AC225">
            <v>80</v>
          </cell>
          <cell r="AD225">
            <v>70</v>
          </cell>
          <cell r="AE225">
            <v>70</v>
          </cell>
          <cell r="AF225">
            <v>900</v>
          </cell>
        </row>
        <row r="226">
          <cell r="D226">
            <v>180</v>
          </cell>
          <cell r="E226">
            <v>540</v>
          </cell>
          <cell r="F226">
            <v>540</v>
          </cell>
          <cell r="G226">
            <v>720</v>
          </cell>
          <cell r="H226">
            <v>720</v>
          </cell>
          <cell r="I226">
            <v>540</v>
          </cell>
          <cell r="J226">
            <v>360</v>
          </cell>
          <cell r="K226">
            <v>360</v>
          </cell>
          <cell r="L226">
            <v>540</v>
          </cell>
          <cell r="M226">
            <v>350</v>
          </cell>
          <cell r="N226">
            <v>350</v>
          </cell>
          <cell r="O226">
            <v>350</v>
          </cell>
          <cell r="P226">
            <v>5550</v>
          </cell>
          <cell r="R226" t="str">
            <v>GMﾒｷｼｺ</v>
          </cell>
          <cell r="S226" t="str">
            <v>60-40LE</v>
          </cell>
          <cell r="T226">
            <v>350</v>
          </cell>
          <cell r="U226">
            <v>350</v>
          </cell>
          <cell r="V226">
            <v>350</v>
          </cell>
          <cell r="W226">
            <v>350</v>
          </cell>
          <cell r="X226">
            <v>350</v>
          </cell>
          <cell r="Y226">
            <v>350</v>
          </cell>
          <cell r="Z226">
            <v>350</v>
          </cell>
          <cell r="AA226">
            <v>350</v>
          </cell>
          <cell r="AB226">
            <v>350</v>
          </cell>
          <cell r="AC226">
            <v>350</v>
          </cell>
          <cell r="AD226">
            <v>350</v>
          </cell>
          <cell r="AE226">
            <v>350</v>
          </cell>
          <cell r="AF226">
            <v>4200</v>
          </cell>
        </row>
        <row r="227">
          <cell r="D227">
            <v>180</v>
          </cell>
          <cell r="E227">
            <v>540</v>
          </cell>
          <cell r="F227">
            <v>540</v>
          </cell>
          <cell r="G227">
            <v>720</v>
          </cell>
          <cell r="H227">
            <v>720</v>
          </cell>
          <cell r="I227">
            <v>540</v>
          </cell>
          <cell r="J227">
            <v>360</v>
          </cell>
          <cell r="K227">
            <v>360</v>
          </cell>
          <cell r="L227">
            <v>540</v>
          </cell>
          <cell r="M227">
            <v>350</v>
          </cell>
          <cell r="N227">
            <v>350</v>
          </cell>
          <cell r="O227">
            <v>350</v>
          </cell>
          <cell r="P227">
            <v>5550</v>
          </cell>
          <cell r="Q227" t="str">
            <v>*</v>
          </cell>
          <cell r="R227" t="str">
            <v>GMﾒｷｼｺ</v>
          </cell>
          <cell r="S227" t="str">
            <v>計</v>
          </cell>
          <cell r="T227">
            <v>350</v>
          </cell>
          <cell r="U227">
            <v>350</v>
          </cell>
          <cell r="V227">
            <v>350</v>
          </cell>
          <cell r="W227">
            <v>350</v>
          </cell>
          <cell r="X227">
            <v>350</v>
          </cell>
          <cell r="Y227">
            <v>350</v>
          </cell>
          <cell r="Z227">
            <v>350</v>
          </cell>
          <cell r="AA227">
            <v>350</v>
          </cell>
          <cell r="AB227">
            <v>350</v>
          </cell>
          <cell r="AC227">
            <v>350</v>
          </cell>
          <cell r="AD227">
            <v>350</v>
          </cell>
          <cell r="AE227">
            <v>350</v>
          </cell>
          <cell r="AF227">
            <v>4200</v>
          </cell>
        </row>
        <row r="228">
          <cell r="D228">
            <v>0</v>
          </cell>
          <cell r="E228">
            <v>0</v>
          </cell>
          <cell r="F228">
            <v>0</v>
          </cell>
          <cell r="G228">
            <v>0</v>
          </cell>
          <cell r="H228">
            <v>0</v>
          </cell>
          <cell r="I228">
            <v>0</v>
          </cell>
          <cell r="J228">
            <v>0</v>
          </cell>
          <cell r="K228">
            <v>0</v>
          </cell>
          <cell r="L228">
            <v>0</v>
          </cell>
          <cell r="M228">
            <v>0</v>
          </cell>
          <cell r="N228">
            <v>0</v>
          </cell>
          <cell r="O228">
            <v>0</v>
          </cell>
          <cell r="P228">
            <v>0</v>
          </cell>
          <cell r="R228" t="str">
            <v>GMﾍﾞﾈｽﾞｴﾗ</v>
          </cell>
          <cell r="S228" t="str">
            <v>60-40LE</v>
          </cell>
          <cell r="T228">
            <v>0</v>
          </cell>
          <cell r="U228">
            <v>0</v>
          </cell>
          <cell r="V228">
            <v>0</v>
          </cell>
          <cell r="W228">
            <v>0</v>
          </cell>
          <cell r="X228">
            <v>0</v>
          </cell>
          <cell r="Y228">
            <v>0</v>
          </cell>
          <cell r="Z228">
            <v>0</v>
          </cell>
          <cell r="AA228">
            <v>0</v>
          </cell>
          <cell r="AB228">
            <v>0</v>
          </cell>
          <cell r="AC228">
            <v>0</v>
          </cell>
          <cell r="AD228">
            <v>0</v>
          </cell>
          <cell r="AE228">
            <v>0</v>
          </cell>
          <cell r="AF228">
            <v>0</v>
          </cell>
        </row>
        <row r="229">
          <cell r="D229">
            <v>0</v>
          </cell>
          <cell r="E229">
            <v>0</v>
          </cell>
          <cell r="F229">
            <v>0</v>
          </cell>
          <cell r="G229">
            <v>0</v>
          </cell>
          <cell r="H229">
            <v>0</v>
          </cell>
          <cell r="I229">
            <v>0</v>
          </cell>
          <cell r="J229">
            <v>0</v>
          </cell>
          <cell r="K229">
            <v>0</v>
          </cell>
          <cell r="L229">
            <v>0</v>
          </cell>
          <cell r="M229">
            <v>0</v>
          </cell>
          <cell r="N229">
            <v>0</v>
          </cell>
          <cell r="O229">
            <v>0</v>
          </cell>
          <cell r="P229">
            <v>0</v>
          </cell>
          <cell r="Q229" t="str">
            <v>*</v>
          </cell>
          <cell r="R229" t="str">
            <v>GMﾍﾞﾈｽﾞｴﾗ</v>
          </cell>
          <cell r="S229" t="str">
            <v>計</v>
          </cell>
          <cell r="T229">
            <v>0</v>
          </cell>
          <cell r="U229">
            <v>0</v>
          </cell>
          <cell r="V229">
            <v>0</v>
          </cell>
          <cell r="W229">
            <v>0</v>
          </cell>
          <cell r="X229">
            <v>0</v>
          </cell>
          <cell r="Y229">
            <v>0</v>
          </cell>
          <cell r="Z229">
            <v>0</v>
          </cell>
          <cell r="AA229">
            <v>0</v>
          </cell>
          <cell r="AB229">
            <v>0</v>
          </cell>
          <cell r="AC229">
            <v>0</v>
          </cell>
          <cell r="AD229">
            <v>0</v>
          </cell>
          <cell r="AE229">
            <v>0</v>
          </cell>
          <cell r="AF229">
            <v>0</v>
          </cell>
        </row>
        <row r="230">
          <cell r="D230">
            <v>0</v>
          </cell>
          <cell r="E230">
            <v>0</v>
          </cell>
          <cell r="F230">
            <v>0</v>
          </cell>
          <cell r="G230">
            <v>0</v>
          </cell>
          <cell r="H230">
            <v>10</v>
          </cell>
          <cell r="I230">
            <v>0</v>
          </cell>
          <cell r="J230">
            <v>0</v>
          </cell>
          <cell r="K230">
            <v>10</v>
          </cell>
          <cell r="L230">
            <v>10</v>
          </cell>
          <cell r="M230">
            <v>10</v>
          </cell>
          <cell r="N230">
            <v>0</v>
          </cell>
          <cell r="O230">
            <v>10</v>
          </cell>
          <cell r="P230">
            <v>50</v>
          </cell>
          <cell r="R230" t="str">
            <v>GMﾎｰﾙﾃﾞﾝ</v>
          </cell>
          <cell r="S230" t="str">
            <v>60-40LE</v>
          </cell>
          <cell r="T230">
            <v>10</v>
          </cell>
          <cell r="U230">
            <v>0</v>
          </cell>
          <cell r="V230">
            <v>10</v>
          </cell>
          <cell r="W230">
            <v>0</v>
          </cell>
          <cell r="X230">
            <v>0</v>
          </cell>
          <cell r="Y230">
            <v>10</v>
          </cell>
          <cell r="Z230">
            <v>10</v>
          </cell>
          <cell r="AA230">
            <v>10</v>
          </cell>
          <cell r="AB230">
            <v>10</v>
          </cell>
          <cell r="AC230">
            <v>0</v>
          </cell>
          <cell r="AD230">
            <v>0</v>
          </cell>
          <cell r="AE230">
            <v>20</v>
          </cell>
          <cell r="AF230">
            <v>80</v>
          </cell>
        </row>
        <row r="231">
          <cell r="D231">
            <v>184</v>
          </cell>
          <cell r="E231">
            <v>0</v>
          </cell>
          <cell r="F231">
            <v>184</v>
          </cell>
          <cell r="G231">
            <v>0</v>
          </cell>
          <cell r="H231">
            <v>0</v>
          </cell>
          <cell r="I231">
            <v>0</v>
          </cell>
          <cell r="J231">
            <v>0</v>
          </cell>
          <cell r="K231">
            <v>0</v>
          </cell>
          <cell r="L231">
            <v>180</v>
          </cell>
          <cell r="M231">
            <v>0</v>
          </cell>
          <cell r="N231">
            <v>0</v>
          </cell>
          <cell r="O231">
            <v>140</v>
          </cell>
          <cell r="P231">
            <v>688</v>
          </cell>
          <cell r="R231" t="str">
            <v>GMﾎｰﾙﾃﾞﾝ</v>
          </cell>
          <cell r="S231" t="str">
            <v>60-41SN</v>
          </cell>
          <cell r="T231">
            <v>180</v>
          </cell>
          <cell r="U231">
            <v>0</v>
          </cell>
          <cell r="V231">
            <v>180</v>
          </cell>
          <cell r="W231">
            <v>0</v>
          </cell>
          <cell r="X231">
            <v>0</v>
          </cell>
          <cell r="Y231">
            <v>180</v>
          </cell>
          <cell r="Z231">
            <v>180</v>
          </cell>
          <cell r="AA231">
            <v>180</v>
          </cell>
          <cell r="AB231">
            <v>180</v>
          </cell>
          <cell r="AC231">
            <v>0</v>
          </cell>
          <cell r="AD231">
            <v>0</v>
          </cell>
          <cell r="AE231">
            <v>180</v>
          </cell>
          <cell r="AF231">
            <v>1260</v>
          </cell>
        </row>
        <row r="232">
          <cell r="D232">
            <v>184</v>
          </cell>
          <cell r="E232">
            <v>0</v>
          </cell>
          <cell r="F232">
            <v>184</v>
          </cell>
          <cell r="G232">
            <v>0</v>
          </cell>
          <cell r="H232">
            <v>10</v>
          </cell>
          <cell r="I232">
            <v>0</v>
          </cell>
          <cell r="J232">
            <v>0</v>
          </cell>
          <cell r="K232">
            <v>10</v>
          </cell>
          <cell r="L232">
            <v>190</v>
          </cell>
          <cell r="M232">
            <v>10</v>
          </cell>
          <cell r="N232">
            <v>0</v>
          </cell>
          <cell r="O232">
            <v>150</v>
          </cell>
          <cell r="P232">
            <v>738</v>
          </cell>
          <cell r="Q232" t="str">
            <v>*</v>
          </cell>
          <cell r="R232" t="str">
            <v>GMﾎｰﾙﾃﾞﾝ</v>
          </cell>
          <cell r="S232" t="str">
            <v>計</v>
          </cell>
          <cell r="T232">
            <v>190</v>
          </cell>
          <cell r="U232">
            <v>0</v>
          </cell>
          <cell r="V232">
            <v>190</v>
          </cell>
          <cell r="W232">
            <v>0</v>
          </cell>
          <cell r="X232">
            <v>0</v>
          </cell>
          <cell r="Y232">
            <v>190</v>
          </cell>
          <cell r="Z232">
            <v>190</v>
          </cell>
          <cell r="AA232">
            <v>190</v>
          </cell>
          <cell r="AB232">
            <v>190</v>
          </cell>
          <cell r="AC232">
            <v>0</v>
          </cell>
          <cell r="AD232">
            <v>0</v>
          </cell>
          <cell r="AE232">
            <v>200</v>
          </cell>
          <cell r="AF232">
            <v>1340</v>
          </cell>
        </row>
        <row r="233">
          <cell r="D233">
            <v>8050</v>
          </cell>
          <cell r="E233">
            <v>9929</v>
          </cell>
          <cell r="F233">
            <v>12414</v>
          </cell>
          <cell r="G233">
            <v>11692</v>
          </cell>
          <cell r="H233">
            <v>11230</v>
          </cell>
          <cell r="I233">
            <v>13005</v>
          </cell>
          <cell r="J233">
            <v>9180</v>
          </cell>
          <cell r="K233">
            <v>9555</v>
          </cell>
          <cell r="L233">
            <v>13680</v>
          </cell>
          <cell r="M233">
            <v>11540</v>
          </cell>
          <cell r="N233">
            <v>9940</v>
          </cell>
          <cell r="O233">
            <v>11640</v>
          </cell>
          <cell r="P233">
            <v>131855</v>
          </cell>
          <cell r="Q233" t="str">
            <v>**</v>
          </cell>
          <cell r="R233">
            <v>0</v>
          </cell>
          <cell r="S233" t="str">
            <v>YS合計</v>
          </cell>
          <cell r="T233">
            <v>11390</v>
          </cell>
          <cell r="U233">
            <v>11440</v>
          </cell>
          <cell r="V233">
            <v>13890</v>
          </cell>
          <cell r="W233">
            <v>10940</v>
          </cell>
          <cell r="X233">
            <v>13040</v>
          </cell>
          <cell r="Y233">
            <v>9170</v>
          </cell>
          <cell r="Z233">
            <v>10550</v>
          </cell>
          <cell r="AA233">
            <v>12260</v>
          </cell>
          <cell r="AB233">
            <v>11780</v>
          </cell>
          <cell r="AC233">
            <v>11390</v>
          </cell>
          <cell r="AD233">
            <v>11310</v>
          </cell>
          <cell r="AE233">
            <v>12940</v>
          </cell>
          <cell r="AF233">
            <v>140100</v>
          </cell>
        </row>
        <row r="236">
          <cell r="D236">
            <v>9720</v>
          </cell>
          <cell r="E236">
            <v>10250</v>
          </cell>
          <cell r="F236">
            <v>13020</v>
          </cell>
          <cell r="G236">
            <v>11070</v>
          </cell>
          <cell r="H236">
            <v>10860</v>
          </cell>
          <cell r="I236">
            <v>13290</v>
          </cell>
          <cell r="J236">
            <v>9910</v>
          </cell>
          <cell r="K236">
            <v>7310</v>
          </cell>
          <cell r="L236">
            <v>7480</v>
          </cell>
          <cell r="M236">
            <v>7500</v>
          </cell>
          <cell r="N236">
            <v>7670</v>
          </cell>
          <cell r="O236">
            <v>6650</v>
          </cell>
          <cell r="P236">
            <v>114730</v>
          </cell>
          <cell r="R236" t="str">
            <v>ﾄﾖﾀ</v>
          </cell>
          <cell r="S236" t="str">
            <v>A131L</v>
          </cell>
          <cell r="T236">
            <v>7380</v>
          </cell>
          <cell r="U236">
            <v>8860</v>
          </cell>
          <cell r="V236">
            <v>9710</v>
          </cell>
          <cell r="W236">
            <v>7910</v>
          </cell>
          <cell r="X236">
            <v>6660</v>
          </cell>
          <cell r="Y236">
            <v>8950</v>
          </cell>
          <cell r="Z236">
            <v>8850</v>
          </cell>
          <cell r="AA236">
            <v>5330</v>
          </cell>
          <cell r="AB236">
            <v>8760</v>
          </cell>
          <cell r="AC236">
            <v>9730</v>
          </cell>
          <cell r="AD236">
            <v>9730</v>
          </cell>
          <cell r="AE236">
            <v>7630</v>
          </cell>
          <cell r="AF236">
            <v>99500</v>
          </cell>
        </row>
        <row r="237">
          <cell r="D237">
            <v>310</v>
          </cell>
          <cell r="E237">
            <v>640</v>
          </cell>
          <cell r="F237">
            <v>380</v>
          </cell>
          <cell r="G237">
            <v>440</v>
          </cell>
          <cell r="H237">
            <v>480</v>
          </cell>
          <cell r="I237">
            <v>380</v>
          </cell>
          <cell r="J237">
            <v>310</v>
          </cell>
          <cell r="K237">
            <v>0</v>
          </cell>
          <cell r="L237">
            <v>0</v>
          </cell>
          <cell r="M237">
            <v>0</v>
          </cell>
          <cell r="N237">
            <v>0</v>
          </cell>
          <cell r="O237">
            <v>0</v>
          </cell>
          <cell r="P237">
            <v>2940</v>
          </cell>
          <cell r="R237" t="str">
            <v>ﾄﾖﾀ</v>
          </cell>
          <cell r="S237" t="str">
            <v>A132</v>
          </cell>
          <cell r="T237">
            <v>0</v>
          </cell>
          <cell r="U237">
            <v>0</v>
          </cell>
          <cell r="V237">
            <v>0</v>
          </cell>
          <cell r="W237">
            <v>0</v>
          </cell>
          <cell r="X237">
            <v>0</v>
          </cell>
          <cell r="Y237">
            <v>0</v>
          </cell>
          <cell r="Z237">
            <v>0</v>
          </cell>
          <cell r="AA237">
            <v>0</v>
          </cell>
          <cell r="AB237">
            <v>0</v>
          </cell>
          <cell r="AC237">
            <v>0</v>
          </cell>
          <cell r="AD237">
            <v>0</v>
          </cell>
          <cell r="AE237">
            <v>0</v>
          </cell>
          <cell r="AF237">
            <v>0</v>
          </cell>
        </row>
        <row r="238">
          <cell r="D238">
            <v>7650</v>
          </cell>
          <cell r="E238">
            <v>9220</v>
          </cell>
          <cell r="F238">
            <v>11230</v>
          </cell>
          <cell r="G238">
            <v>8220</v>
          </cell>
          <cell r="H238">
            <v>8000</v>
          </cell>
          <cell r="I238">
            <v>9050</v>
          </cell>
          <cell r="J238">
            <v>9120</v>
          </cell>
          <cell r="K238">
            <v>3490</v>
          </cell>
          <cell r="L238">
            <v>5510</v>
          </cell>
          <cell r="M238">
            <v>5150</v>
          </cell>
          <cell r="N238">
            <v>5290</v>
          </cell>
          <cell r="O238">
            <v>4350</v>
          </cell>
          <cell r="P238">
            <v>86280</v>
          </cell>
          <cell r="R238" t="str">
            <v>ﾄﾖﾀ</v>
          </cell>
          <cell r="S238" t="str">
            <v>A132L</v>
          </cell>
          <cell r="T238">
            <v>5050</v>
          </cell>
          <cell r="U238">
            <v>6050</v>
          </cell>
          <cell r="V238">
            <v>6630</v>
          </cell>
          <cell r="W238">
            <v>5410</v>
          </cell>
          <cell r="X238">
            <v>2410</v>
          </cell>
          <cell r="Y238">
            <v>2660</v>
          </cell>
          <cell r="Z238">
            <v>2650</v>
          </cell>
          <cell r="AA238">
            <v>610</v>
          </cell>
          <cell r="AB238">
            <v>140</v>
          </cell>
          <cell r="AC238">
            <v>150</v>
          </cell>
          <cell r="AD238">
            <v>150</v>
          </cell>
          <cell r="AE238">
            <v>130</v>
          </cell>
          <cell r="AF238">
            <v>32040</v>
          </cell>
        </row>
        <row r="239">
          <cell r="D239">
            <v>17680</v>
          </cell>
          <cell r="E239">
            <v>20110</v>
          </cell>
          <cell r="F239">
            <v>24630</v>
          </cell>
          <cell r="G239">
            <v>19730</v>
          </cell>
          <cell r="H239">
            <v>19340</v>
          </cell>
          <cell r="I239">
            <v>22720</v>
          </cell>
          <cell r="J239">
            <v>19340</v>
          </cell>
          <cell r="K239">
            <v>10800</v>
          </cell>
          <cell r="L239">
            <v>12990</v>
          </cell>
          <cell r="M239">
            <v>12650</v>
          </cell>
          <cell r="N239">
            <v>12960</v>
          </cell>
          <cell r="O239">
            <v>11000</v>
          </cell>
          <cell r="P239">
            <v>203950</v>
          </cell>
          <cell r="Q239" t="str">
            <v>*</v>
          </cell>
          <cell r="R239" t="str">
            <v>ﾄﾖﾀ</v>
          </cell>
          <cell r="S239" t="str">
            <v>計</v>
          </cell>
          <cell r="T239">
            <v>12430</v>
          </cell>
          <cell r="U239">
            <v>14910</v>
          </cell>
          <cell r="V239">
            <v>16340</v>
          </cell>
          <cell r="W239">
            <v>13320</v>
          </cell>
          <cell r="X239">
            <v>9070</v>
          </cell>
          <cell r="Y239">
            <v>11610</v>
          </cell>
          <cell r="Z239">
            <v>11500</v>
          </cell>
          <cell r="AA239">
            <v>5940</v>
          </cell>
          <cell r="AB239">
            <v>8900</v>
          </cell>
          <cell r="AC239">
            <v>9880</v>
          </cell>
          <cell r="AD239">
            <v>9880</v>
          </cell>
          <cell r="AE239">
            <v>7760</v>
          </cell>
          <cell r="AF239">
            <v>131540</v>
          </cell>
        </row>
        <row r="240">
          <cell r="D240">
            <v>34530</v>
          </cell>
          <cell r="E240">
            <v>39060</v>
          </cell>
          <cell r="F240">
            <v>45400</v>
          </cell>
          <cell r="G240">
            <v>34460</v>
          </cell>
          <cell r="H240">
            <v>32580</v>
          </cell>
          <cell r="I240">
            <v>35150</v>
          </cell>
          <cell r="J240">
            <v>37190</v>
          </cell>
          <cell r="K240">
            <v>28290</v>
          </cell>
          <cell r="L240">
            <v>36150</v>
          </cell>
          <cell r="M240">
            <v>34570</v>
          </cell>
          <cell r="N240">
            <v>35450</v>
          </cell>
          <cell r="O240">
            <v>29800</v>
          </cell>
          <cell r="P240">
            <v>422630</v>
          </cell>
          <cell r="R240" t="str">
            <v>ﾄﾖﾀ</v>
          </cell>
          <cell r="S240" t="str">
            <v>A140E</v>
          </cell>
          <cell r="T240">
            <v>30410</v>
          </cell>
          <cell r="U240">
            <v>36420</v>
          </cell>
          <cell r="V240">
            <v>39840</v>
          </cell>
          <cell r="W240">
            <v>32070</v>
          </cell>
          <cell r="X240">
            <v>29090</v>
          </cell>
          <cell r="Y240">
            <v>35500</v>
          </cell>
          <cell r="Z240">
            <v>35140</v>
          </cell>
          <cell r="AA240">
            <v>26660</v>
          </cell>
          <cell r="AB240">
            <v>34900</v>
          </cell>
          <cell r="AC240">
            <v>37130</v>
          </cell>
          <cell r="AD240">
            <v>37080</v>
          </cell>
          <cell r="AE240">
            <v>32050</v>
          </cell>
          <cell r="AF240">
            <v>406290</v>
          </cell>
        </row>
        <row r="241">
          <cell r="D241">
            <v>0</v>
          </cell>
          <cell r="E241">
            <v>0</v>
          </cell>
          <cell r="F241">
            <v>0</v>
          </cell>
          <cell r="G241">
            <v>0</v>
          </cell>
          <cell r="H241">
            <v>0</v>
          </cell>
          <cell r="I241">
            <v>0</v>
          </cell>
          <cell r="J241">
            <v>0</v>
          </cell>
          <cell r="K241">
            <v>0</v>
          </cell>
          <cell r="L241">
            <v>0</v>
          </cell>
          <cell r="M241">
            <v>0</v>
          </cell>
          <cell r="N241">
            <v>0</v>
          </cell>
          <cell r="O241">
            <v>0</v>
          </cell>
          <cell r="P241">
            <v>0</v>
          </cell>
          <cell r="R241" t="str">
            <v>ﾄﾖﾀ</v>
          </cell>
          <cell r="S241" t="str">
            <v>A140L</v>
          </cell>
          <cell r="T241">
            <v>0</v>
          </cell>
          <cell r="U241">
            <v>0</v>
          </cell>
          <cell r="V241">
            <v>0</v>
          </cell>
          <cell r="W241">
            <v>0</v>
          </cell>
          <cell r="X241">
            <v>0</v>
          </cell>
          <cell r="Y241">
            <v>0</v>
          </cell>
          <cell r="Z241">
            <v>0</v>
          </cell>
          <cell r="AA241">
            <v>0</v>
          </cell>
          <cell r="AB241">
            <v>0</v>
          </cell>
          <cell r="AC241">
            <v>0</v>
          </cell>
          <cell r="AD241">
            <v>0</v>
          </cell>
          <cell r="AE241">
            <v>0</v>
          </cell>
          <cell r="AF241">
            <v>0</v>
          </cell>
        </row>
        <row r="242">
          <cell r="D242">
            <v>8600</v>
          </cell>
          <cell r="E242">
            <v>9880</v>
          </cell>
          <cell r="F242">
            <v>12140</v>
          </cell>
          <cell r="G242">
            <v>9410</v>
          </cell>
          <cell r="H242">
            <v>10140</v>
          </cell>
          <cell r="I242">
            <v>10340</v>
          </cell>
          <cell r="J242">
            <v>12630</v>
          </cell>
          <cell r="K242">
            <v>7770</v>
          </cell>
          <cell r="L242">
            <v>8050</v>
          </cell>
          <cell r="M242">
            <v>8050</v>
          </cell>
          <cell r="N242">
            <v>8230</v>
          </cell>
          <cell r="O242">
            <v>7480</v>
          </cell>
          <cell r="P242">
            <v>112720</v>
          </cell>
          <cell r="R242" t="str">
            <v>ﾄﾖﾀ</v>
          </cell>
          <cell r="S242" t="str">
            <v>A540E</v>
          </cell>
          <cell r="T242">
            <v>5980</v>
          </cell>
          <cell r="U242">
            <v>7180</v>
          </cell>
          <cell r="V242">
            <v>7870</v>
          </cell>
          <cell r="W242">
            <v>6410</v>
          </cell>
          <cell r="X242">
            <v>5820</v>
          </cell>
          <cell r="Y242">
            <v>0</v>
          </cell>
          <cell r="Z242">
            <v>0</v>
          </cell>
          <cell r="AA242">
            <v>0</v>
          </cell>
          <cell r="AB242">
            <v>0</v>
          </cell>
          <cell r="AC242">
            <v>0</v>
          </cell>
          <cell r="AD242">
            <v>0</v>
          </cell>
          <cell r="AE242">
            <v>0</v>
          </cell>
          <cell r="AF242">
            <v>33260</v>
          </cell>
        </row>
        <row r="243">
          <cell r="D243">
            <v>17970</v>
          </cell>
          <cell r="E243">
            <v>20590</v>
          </cell>
          <cell r="F243">
            <v>24740</v>
          </cell>
          <cell r="G243">
            <v>17060</v>
          </cell>
          <cell r="H243">
            <v>16250</v>
          </cell>
          <cell r="I243">
            <v>15930</v>
          </cell>
          <cell r="J243">
            <v>18540</v>
          </cell>
          <cell r="K243">
            <v>18290</v>
          </cell>
          <cell r="L243">
            <v>22240</v>
          </cell>
          <cell r="M243">
            <v>21670</v>
          </cell>
          <cell r="N243">
            <v>22360</v>
          </cell>
          <cell r="O243">
            <v>21180</v>
          </cell>
          <cell r="P243">
            <v>236820</v>
          </cell>
          <cell r="R243" t="str">
            <v>ﾄﾖﾀ</v>
          </cell>
          <cell r="S243" t="str">
            <v>A541E</v>
          </cell>
          <cell r="T243">
            <v>16870</v>
          </cell>
          <cell r="U243">
            <v>20260</v>
          </cell>
          <cell r="V243">
            <v>22200</v>
          </cell>
          <cell r="W243">
            <v>18090</v>
          </cell>
          <cell r="X243">
            <v>16440</v>
          </cell>
          <cell r="Y243">
            <v>27180</v>
          </cell>
          <cell r="Z243">
            <v>26980</v>
          </cell>
          <cell r="AA243">
            <v>19660</v>
          </cell>
          <cell r="AB243">
            <v>27060</v>
          </cell>
          <cell r="AC243">
            <v>29160</v>
          </cell>
          <cell r="AD243">
            <v>29160</v>
          </cell>
          <cell r="AE243">
            <v>24630</v>
          </cell>
          <cell r="AF243">
            <v>277690</v>
          </cell>
        </row>
        <row r="244">
          <cell r="D244">
            <v>470</v>
          </cell>
          <cell r="E244">
            <v>700</v>
          </cell>
          <cell r="F244">
            <v>990</v>
          </cell>
          <cell r="G244">
            <v>430</v>
          </cell>
          <cell r="H244">
            <v>450</v>
          </cell>
          <cell r="I244">
            <v>540</v>
          </cell>
          <cell r="J244">
            <v>480</v>
          </cell>
          <cell r="K244">
            <v>570</v>
          </cell>
          <cell r="L244">
            <v>890</v>
          </cell>
          <cell r="M244">
            <v>970</v>
          </cell>
          <cell r="N244">
            <v>980</v>
          </cell>
          <cell r="O244">
            <v>810</v>
          </cell>
          <cell r="P244">
            <v>8280</v>
          </cell>
          <cell r="R244" t="str">
            <v>ﾄﾖﾀ</v>
          </cell>
          <cell r="S244" t="str">
            <v>A541F</v>
          </cell>
          <cell r="T244">
            <v>650</v>
          </cell>
          <cell r="U244">
            <v>770</v>
          </cell>
          <cell r="V244">
            <v>850</v>
          </cell>
          <cell r="W244">
            <v>690</v>
          </cell>
          <cell r="X244">
            <v>630</v>
          </cell>
          <cell r="Y244">
            <v>770</v>
          </cell>
          <cell r="Z244">
            <v>760</v>
          </cell>
          <cell r="AA244">
            <v>580</v>
          </cell>
          <cell r="AB244">
            <v>760</v>
          </cell>
          <cell r="AC244">
            <v>810</v>
          </cell>
          <cell r="AD244">
            <v>810</v>
          </cell>
          <cell r="AE244">
            <v>700</v>
          </cell>
          <cell r="AF244">
            <v>8780</v>
          </cell>
        </row>
        <row r="245">
          <cell r="D245">
            <v>4330</v>
          </cell>
          <cell r="E245">
            <v>3950</v>
          </cell>
          <cell r="F245">
            <v>3920</v>
          </cell>
          <cell r="G245">
            <v>4150</v>
          </cell>
          <cell r="H245">
            <v>3600</v>
          </cell>
          <cell r="I245">
            <v>3020</v>
          </cell>
          <cell r="J245">
            <v>3020</v>
          </cell>
          <cell r="K245">
            <v>3190</v>
          </cell>
          <cell r="L245">
            <v>5130</v>
          </cell>
          <cell r="M245">
            <v>4590</v>
          </cell>
          <cell r="N245">
            <v>4700</v>
          </cell>
          <cell r="O245">
            <v>3840</v>
          </cell>
          <cell r="P245">
            <v>47440</v>
          </cell>
          <cell r="R245" t="str">
            <v>ﾄﾖﾀ</v>
          </cell>
          <cell r="S245" t="str">
            <v>A540H</v>
          </cell>
          <cell r="T245">
            <v>3660</v>
          </cell>
          <cell r="U245">
            <v>4390</v>
          </cell>
          <cell r="V245">
            <v>4820</v>
          </cell>
          <cell r="W245">
            <v>3930</v>
          </cell>
          <cell r="X245">
            <v>2560</v>
          </cell>
          <cell r="Y245">
            <v>3350</v>
          </cell>
          <cell r="Z245">
            <v>3330</v>
          </cell>
          <cell r="AA245">
            <v>0</v>
          </cell>
          <cell r="AB245">
            <v>0</v>
          </cell>
          <cell r="AC245">
            <v>0</v>
          </cell>
          <cell r="AD245">
            <v>0</v>
          </cell>
          <cell r="AE245">
            <v>0</v>
          </cell>
          <cell r="AF245">
            <v>26040</v>
          </cell>
        </row>
        <row r="246">
          <cell r="D246">
            <v>0</v>
          </cell>
          <cell r="E246">
            <v>0</v>
          </cell>
          <cell r="F246">
            <v>0</v>
          </cell>
          <cell r="G246">
            <v>0</v>
          </cell>
          <cell r="H246">
            <v>0</v>
          </cell>
          <cell r="I246">
            <v>0</v>
          </cell>
          <cell r="J246">
            <v>0</v>
          </cell>
          <cell r="K246">
            <v>3990</v>
          </cell>
          <cell r="L246">
            <v>8230</v>
          </cell>
          <cell r="M246">
            <v>9160</v>
          </cell>
          <cell r="N246">
            <v>9320</v>
          </cell>
          <cell r="O246">
            <v>7290</v>
          </cell>
          <cell r="P246">
            <v>37990</v>
          </cell>
          <cell r="R246" t="str">
            <v>ﾄﾖﾀ</v>
          </cell>
          <cell r="S246" t="str">
            <v>U340E</v>
          </cell>
          <cell r="T246">
            <v>5900</v>
          </cell>
          <cell r="U246">
            <v>8150</v>
          </cell>
          <cell r="V246">
            <v>9010</v>
          </cell>
          <cell r="W246">
            <v>6960</v>
          </cell>
          <cell r="X246">
            <v>5290</v>
          </cell>
          <cell r="Y246">
            <v>6540</v>
          </cell>
          <cell r="Z246">
            <v>6190</v>
          </cell>
          <cell r="AA246">
            <v>4810</v>
          </cell>
          <cell r="AB246">
            <v>22380</v>
          </cell>
          <cell r="AC246">
            <v>23200</v>
          </cell>
          <cell r="AD246">
            <v>23190</v>
          </cell>
          <cell r="AE246">
            <v>19490</v>
          </cell>
          <cell r="AF246">
            <v>141110</v>
          </cell>
        </row>
        <row r="247">
          <cell r="D247">
            <v>0</v>
          </cell>
          <cell r="E247">
            <v>0</v>
          </cell>
          <cell r="F247">
            <v>0</v>
          </cell>
          <cell r="G247">
            <v>0</v>
          </cell>
          <cell r="H247">
            <v>0</v>
          </cell>
          <cell r="I247">
            <v>0</v>
          </cell>
          <cell r="J247">
            <v>0</v>
          </cell>
          <cell r="K247">
            <v>1720</v>
          </cell>
          <cell r="L247">
            <v>2190</v>
          </cell>
          <cell r="M247">
            <v>2580</v>
          </cell>
          <cell r="N247">
            <v>2630</v>
          </cell>
          <cell r="O247">
            <v>2060</v>
          </cell>
          <cell r="P247">
            <v>11180</v>
          </cell>
          <cell r="R247" t="str">
            <v>ﾄﾖﾀ</v>
          </cell>
          <cell r="S247" t="str">
            <v>U341E</v>
          </cell>
          <cell r="T247">
            <v>1640</v>
          </cell>
          <cell r="U247">
            <v>1960</v>
          </cell>
          <cell r="V247">
            <v>2140</v>
          </cell>
          <cell r="W247">
            <v>1990</v>
          </cell>
          <cell r="X247">
            <v>6240</v>
          </cell>
          <cell r="Y247">
            <v>6110</v>
          </cell>
          <cell r="Z247">
            <v>6570</v>
          </cell>
          <cell r="AA247">
            <v>6270</v>
          </cell>
          <cell r="AB247">
            <v>8730</v>
          </cell>
          <cell r="AC247">
            <v>8870</v>
          </cell>
          <cell r="AD247">
            <v>8900</v>
          </cell>
          <cell r="AE247">
            <v>8160</v>
          </cell>
          <cell r="AF247">
            <v>67580</v>
          </cell>
        </row>
        <row r="248">
          <cell r="D248">
            <v>0</v>
          </cell>
          <cell r="E248">
            <v>0</v>
          </cell>
          <cell r="F248">
            <v>0</v>
          </cell>
          <cell r="G248">
            <v>0</v>
          </cell>
          <cell r="H248">
            <v>0</v>
          </cell>
          <cell r="I248">
            <v>0</v>
          </cell>
          <cell r="J248">
            <v>0</v>
          </cell>
          <cell r="K248">
            <v>310</v>
          </cell>
          <cell r="L248">
            <v>1510</v>
          </cell>
          <cell r="M248">
            <v>1770</v>
          </cell>
          <cell r="N248">
            <v>1760</v>
          </cell>
          <cell r="O248">
            <v>1360</v>
          </cell>
          <cell r="P248">
            <v>6710</v>
          </cell>
          <cell r="R248" t="str">
            <v>ﾄﾖﾀ</v>
          </cell>
          <cell r="S248" t="str">
            <v>U340F</v>
          </cell>
          <cell r="T248">
            <v>390</v>
          </cell>
          <cell r="U248">
            <v>900</v>
          </cell>
          <cell r="V248">
            <v>1030</v>
          </cell>
          <cell r="W248">
            <v>880</v>
          </cell>
          <cell r="X248">
            <v>1440</v>
          </cell>
          <cell r="Y248">
            <v>1510</v>
          </cell>
          <cell r="Z248">
            <v>1500</v>
          </cell>
          <cell r="AA248">
            <v>1430</v>
          </cell>
          <cell r="AB248">
            <v>1500</v>
          </cell>
          <cell r="AC248">
            <v>1570</v>
          </cell>
          <cell r="AD248">
            <v>1570</v>
          </cell>
          <cell r="AE248">
            <v>1520</v>
          </cell>
          <cell r="AF248">
            <v>15240</v>
          </cell>
        </row>
        <row r="249">
          <cell r="D249">
            <v>0</v>
          </cell>
          <cell r="E249">
            <v>0</v>
          </cell>
          <cell r="F249">
            <v>0</v>
          </cell>
          <cell r="G249">
            <v>0</v>
          </cell>
          <cell r="H249">
            <v>0</v>
          </cell>
          <cell r="I249">
            <v>0</v>
          </cell>
          <cell r="J249">
            <v>0</v>
          </cell>
          <cell r="K249">
            <v>0</v>
          </cell>
          <cell r="L249">
            <v>0</v>
          </cell>
          <cell r="M249">
            <v>0</v>
          </cell>
          <cell r="N249">
            <v>0</v>
          </cell>
          <cell r="O249">
            <v>0</v>
          </cell>
          <cell r="P249">
            <v>0</v>
          </cell>
          <cell r="R249" t="str">
            <v>ﾄﾖﾀ</v>
          </cell>
          <cell r="S249" t="str">
            <v>U341F</v>
          </cell>
          <cell r="T249">
            <v>0</v>
          </cell>
          <cell r="U249">
            <v>0</v>
          </cell>
          <cell r="V249">
            <v>0</v>
          </cell>
          <cell r="W249">
            <v>0</v>
          </cell>
          <cell r="X249">
            <v>280</v>
          </cell>
          <cell r="Y249">
            <v>230</v>
          </cell>
          <cell r="Z249">
            <v>240</v>
          </cell>
          <cell r="AA249">
            <v>320</v>
          </cell>
          <cell r="AB249">
            <v>540</v>
          </cell>
          <cell r="AC249">
            <v>490</v>
          </cell>
          <cell r="AD249">
            <v>490</v>
          </cell>
          <cell r="AE249">
            <v>400</v>
          </cell>
          <cell r="AF249">
            <v>2990</v>
          </cell>
        </row>
        <row r="250">
          <cell r="D250">
            <v>6290</v>
          </cell>
          <cell r="E250">
            <v>7530</v>
          </cell>
          <cell r="F250">
            <v>9490</v>
          </cell>
          <cell r="G250">
            <v>8010</v>
          </cell>
          <cell r="H250">
            <v>7330</v>
          </cell>
          <cell r="I250">
            <v>7550</v>
          </cell>
          <cell r="J250">
            <v>7240</v>
          </cell>
          <cell r="K250">
            <v>6140</v>
          </cell>
          <cell r="L250">
            <v>8430</v>
          </cell>
          <cell r="M250">
            <v>7690</v>
          </cell>
          <cell r="N250">
            <v>7870</v>
          </cell>
          <cell r="O250">
            <v>6440</v>
          </cell>
          <cell r="P250">
            <v>90010</v>
          </cell>
          <cell r="R250" t="str">
            <v>ﾄﾖﾀ</v>
          </cell>
          <cell r="S250" t="str">
            <v>U140E</v>
          </cell>
          <cell r="T250">
            <v>4960</v>
          </cell>
          <cell r="U250">
            <v>5960</v>
          </cell>
          <cell r="V250">
            <v>6530</v>
          </cell>
          <cell r="W250">
            <v>5320</v>
          </cell>
          <cell r="X250">
            <v>4830</v>
          </cell>
          <cell r="Y250">
            <v>5900</v>
          </cell>
          <cell r="Z250">
            <v>5850</v>
          </cell>
          <cell r="AA250">
            <v>4460</v>
          </cell>
          <cell r="AB250">
            <v>5840</v>
          </cell>
          <cell r="AC250">
            <v>6230</v>
          </cell>
          <cell r="AD250">
            <v>6230</v>
          </cell>
          <cell r="AE250">
            <v>5360</v>
          </cell>
          <cell r="AF250">
            <v>67470</v>
          </cell>
        </row>
        <row r="251">
          <cell r="D251">
            <v>5970</v>
          </cell>
          <cell r="E251">
            <v>5740</v>
          </cell>
          <cell r="F251">
            <v>6930</v>
          </cell>
          <cell r="G251">
            <v>6320</v>
          </cell>
          <cell r="H251">
            <v>5660</v>
          </cell>
          <cell r="I251">
            <v>6230</v>
          </cell>
          <cell r="J251">
            <v>5980</v>
          </cell>
          <cell r="K251">
            <v>4800</v>
          </cell>
          <cell r="L251">
            <v>5460</v>
          </cell>
          <cell r="M251">
            <v>4710</v>
          </cell>
          <cell r="N251">
            <v>4820</v>
          </cell>
          <cell r="O251">
            <v>3950</v>
          </cell>
          <cell r="P251">
            <v>66570</v>
          </cell>
          <cell r="R251" t="str">
            <v>ﾄﾖﾀ</v>
          </cell>
          <cell r="S251" t="str">
            <v>U140F</v>
          </cell>
          <cell r="T251">
            <v>5100</v>
          </cell>
          <cell r="U251">
            <v>6130</v>
          </cell>
          <cell r="V251">
            <v>6710</v>
          </cell>
          <cell r="W251">
            <v>5470</v>
          </cell>
          <cell r="X251">
            <v>4980</v>
          </cell>
          <cell r="Y251">
            <v>6070</v>
          </cell>
          <cell r="Z251">
            <v>6030</v>
          </cell>
          <cell r="AA251">
            <v>4430</v>
          </cell>
          <cell r="AB251">
            <v>5830</v>
          </cell>
          <cell r="AC251">
            <v>6230</v>
          </cell>
          <cell r="AD251">
            <v>6230</v>
          </cell>
          <cell r="AE251">
            <v>5330</v>
          </cell>
          <cell r="AF251">
            <v>68540</v>
          </cell>
        </row>
        <row r="252">
          <cell r="D252">
            <v>4290</v>
          </cell>
          <cell r="E252">
            <v>5050</v>
          </cell>
          <cell r="F252">
            <v>5110</v>
          </cell>
          <cell r="G252">
            <v>3100</v>
          </cell>
          <cell r="H252">
            <v>3430</v>
          </cell>
          <cell r="I252">
            <v>4510</v>
          </cell>
          <cell r="J252">
            <v>4530</v>
          </cell>
          <cell r="K252">
            <v>4090</v>
          </cell>
          <cell r="L252">
            <v>8040</v>
          </cell>
          <cell r="M252">
            <v>7240</v>
          </cell>
          <cell r="N252">
            <v>7400</v>
          </cell>
          <cell r="O252">
            <v>6010</v>
          </cell>
          <cell r="P252">
            <v>62800</v>
          </cell>
          <cell r="R252" t="str">
            <v>ﾄﾖﾀ</v>
          </cell>
          <cell r="S252" t="str">
            <v>U240E</v>
          </cell>
          <cell r="T252">
            <v>4780</v>
          </cell>
          <cell r="U252">
            <v>5840</v>
          </cell>
          <cell r="V252">
            <v>6470</v>
          </cell>
          <cell r="W252">
            <v>5650</v>
          </cell>
          <cell r="X252">
            <v>5230</v>
          </cell>
          <cell r="Y252">
            <v>5970</v>
          </cell>
          <cell r="Z252">
            <v>6060</v>
          </cell>
          <cell r="AA252">
            <v>4960</v>
          </cell>
          <cell r="AB252">
            <v>7290</v>
          </cell>
          <cell r="AC252">
            <v>7830</v>
          </cell>
          <cell r="AD252">
            <v>7880</v>
          </cell>
          <cell r="AE252">
            <v>6760</v>
          </cell>
          <cell r="AF252">
            <v>74720</v>
          </cell>
        </row>
        <row r="253">
          <cell r="D253">
            <v>510</v>
          </cell>
          <cell r="E253">
            <v>520</v>
          </cell>
          <cell r="F253">
            <v>610</v>
          </cell>
          <cell r="G253">
            <v>400</v>
          </cell>
          <cell r="H253">
            <v>380</v>
          </cell>
          <cell r="I253">
            <v>470</v>
          </cell>
          <cell r="J253">
            <v>500</v>
          </cell>
          <cell r="K253">
            <v>310</v>
          </cell>
          <cell r="L253">
            <v>950</v>
          </cell>
          <cell r="M253">
            <v>800</v>
          </cell>
          <cell r="N253">
            <v>810</v>
          </cell>
          <cell r="O253">
            <v>670</v>
          </cell>
          <cell r="P253">
            <v>6930</v>
          </cell>
          <cell r="R253" t="str">
            <v>ﾄﾖﾀ</v>
          </cell>
          <cell r="S253" t="str">
            <v>U240F</v>
          </cell>
          <cell r="T253">
            <v>1110</v>
          </cell>
          <cell r="U253">
            <v>1340</v>
          </cell>
          <cell r="V253">
            <v>1460</v>
          </cell>
          <cell r="W253">
            <v>1200</v>
          </cell>
          <cell r="X253">
            <v>1090</v>
          </cell>
          <cell r="Y253">
            <v>1320</v>
          </cell>
          <cell r="Z253">
            <v>1320</v>
          </cell>
          <cell r="AA253">
            <v>1000</v>
          </cell>
          <cell r="AB253">
            <v>1310</v>
          </cell>
          <cell r="AC253">
            <v>1400</v>
          </cell>
          <cell r="AD253">
            <v>1400</v>
          </cell>
          <cell r="AE253">
            <v>1220</v>
          </cell>
          <cell r="AF253">
            <v>15170</v>
          </cell>
        </row>
        <row r="254">
          <cell r="D254">
            <v>0</v>
          </cell>
          <cell r="E254">
            <v>0</v>
          </cell>
          <cell r="F254">
            <v>0</v>
          </cell>
          <cell r="G254">
            <v>0</v>
          </cell>
          <cell r="H254">
            <v>0</v>
          </cell>
          <cell r="I254">
            <v>0</v>
          </cell>
          <cell r="J254">
            <v>0</v>
          </cell>
          <cell r="K254">
            <v>0</v>
          </cell>
          <cell r="L254">
            <v>0</v>
          </cell>
          <cell r="M254">
            <v>0</v>
          </cell>
          <cell r="N254">
            <v>0</v>
          </cell>
          <cell r="O254">
            <v>0</v>
          </cell>
          <cell r="P254">
            <v>0</v>
          </cell>
          <cell r="R254" t="str">
            <v>ﾄﾖﾀ</v>
          </cell>
          <cell r="S254" t="str">
            <v>173K(2WD)</v>
          </cell>
          <cell r="T254">
            <v>0</v>
          </cell>
          <cell r="U254">
            <v>0</v>
          </cell>
          <cell r="V254">
            <v>0</v>
          </cell>
          <cell r="W254">
            <v>0</v>
          </cell>
          <cell r="X254">
            <v>0</v>
          </cell>
          <cell r="Y254">
            <v>0</v>
          </cell>
          <cell r="Z254">
            <v>0</v>
          </cell>
          <cell r="AA254">
            <v>2320</v>
          </cell>
          <cell r="AB254">
            <v>2320</v>
          </cell>
          <cell r="AC254">
            <v>2320</v>
          </cell>
          <cell r="AD254">
            <v>2320</v>
          </cell>
          <cell r="AE254">
            <v>2300</v>
          </cell>
          <cell r="AF254">
            <v>11580</v>
          </cell>
        </row>
        <row r="255">
          <cell r="D255">
            <v>82960</v>
          </cell>
          <cell r="E255">
            <v>93020</v>
          </cell>
          <cell r="F255">
            <v>109330</v>
          </cell>
          <cell r="G255">
            <v>83340</v>
          </cell>
          <cell r="H255">
            <v>79820</v>
          </cell>
          <cell r="I255">
            <v>83740</v>
          </cell>
          <cell r="J255">
            <v>90110</v>
          </cell>
          <cell r="K255">
            <v>79470</v>
          </cell>
          <cell r="L255">
            <v>107270</v>
          </cell>
          <cell r="M255">
            <v>103800</v>
          </cell>
          <cell r="N255">
            <v>106330</v>
          </cell>
          <cell r="O255">
            <v>90890</v>
          </cell>
          <cell r="P255">
            <v>1110080</v>
          </cell>
          <cell r="Q255" t="str">
            <v>*</v>
          </cell>
          <cell r="R255" t="str">
            <v>ﾄﾖﾀ</v>
          </cell>
          <cell r="S255" t="str">
            <v>計</v>
          </cell>
          <cell r="T255">
            <v>81450</v>
          </cell>
          <cell r="U255">
            <v>99300</v>
          </cell>
          <cell r="V255">
            <v>108930</v>
          </cell>
          <cell r="W255">
            <v>88660</v>
          </cell>
          <cell r="X255">
            <v>83920</v>
          </cell>
          <cell r="Y255">
            <v>100450</v>
          </cell>
          <cell r="Z255">
            <v>99970</v>
          </cell>
          <cell r="AA255">
            <v>76900</v>
          </cell>
          <cell r="AB255">
            <v>118460</v>
          </cell>
          <cell r="AC255">
            <v>125240</v>
          </cell>
          <cell r="AD255">
            <v>125260</v>
          </cell>
          <cell r="AE255">
            <v>107920</v>
          </cell>
          <cell r="AF255">
            <v>1216460</v>
          </cell>
        </row>
        <row r="256">
          <cell r="D256">
            <v>100640</v>
          </cell>
          <cell r="E256">
            <v>113130</v>
          </cell>
          <cell r="F256">
            <v>133960</v>
          </cell>
          <cell r="G256">
            <v>103070</v>
          </cell>
          <cell r="H256">
            <v>99160</v>
          </cell>
          <cell r="I256">
            <v>106460</v>
          </cell>
          <cell r="J256">
            <v>109450</v>
          </cell>
          <cell r="K256">
            <v>90270</v>
          </cell>
          <cell r="L256">
            <v>120260</v>
          </cell>
          <cell r="M256">
            <v>116450</v>
          </cell>
          <cell r="N256">
            <v>119290</v>
          </cell>
          <cell r="O256">
            <v>101890</v>
          </cell>
          <cell r="P256">
            <v>1314030</v>
          </cell>
          <cell r="Q256" t="str">
            <v>**</v>
          </cell>
          <cell r="R256">
            <v>0</v>
          </cell>
          <cell r="S256" t="str">
            <v>ﾄﾖﾀ単品合計</v>
          </cell>
          <cell r="T256">
            <v>93880</v>
          </cell>
          <cell r="U256">
            <v>114210</v>
          </cell>
          <cell r="V256">
            <v>125270</v>
          </cell>
          <cell r="W256">
            <v>101980</v>
          </cell>
          <cell r="X256">
            <v>92990</v>
          </cell>
          <cell r="Y256">
            <v>112060</v>
          </cell>
          <cell r="Z256">
            <v>111470</v>
          </cell>
          <cell r="AA256">
            <v>82840</v>
          </cell>
          <cell r="AB256">
            <v>127360</v>
          </cell>
          <cell r="AC256">
            <v>135120</v>
          </cell>
          <cell r="AD256">
            <v>135140</v>
          </cell>
          <cell r="AE256">
            <v>115680</v>
          </cell>
          <cell r="AF256">
            <v>1348000</v>
          </cell>
        </row>
        <row r="257">
          <cell r="R257">
            <v>0</v>
          </cell>
          <cell r="S257">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予算管理"/>
      <sheetName val="加工工程比較"/>
      <sheetName val="投資比較"/>
      <sheetName val="OP20(案1)"/>
      <sheetName val="OP30(案1)"/>
      <sheetName val="OP40(案1)"/>
      <sheetName val="OP20(案2)"/>
      <sheetName val="OP30(案2)"/>
    </sheetNames>
    <definedNames>
      <definedName name="済"/>
      <definedName name="発注完了"/>
    </definedNames>
    <sheetDataSet>
      <sheetData sheetId="0" refreshError="1"/>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000        見積原紙"/>
    </sheetNames>
    <definedNames>
      <definedName name="記入1"/>
      <definedName name="記入2"/>
      <definedName name="記入3"/>
      <definedName name="記入4"/>
      <definedName name="記入5"/>
      <definedName name="記入6"/>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構成"/>
      <sheetName val="para"/>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10 YR"/>
      <sheetName val="10 YR (+JPD)"/>
      <sheetName val="SUVVAN"/>
      <sheetName val="DistList2003"/>
      <sheetName val="DistList2010"/>
      <sheetName val="TopLine"/>
      <sheetName val="seg"/>
      <sheetName val="______Total_Ergo_Cat"/>
      <sheetName val="Canad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構成表"/>
      <sheetName val="構成表 (3)"/>
      <sheetName val="構成表 (2)"/>
      <sheetName val="引当"/>
      <sheetName val="U660販価"/>
      <sheetName val="単価マスタ"/>
      <sheetName val="30510-28170"/>
      <sheetName val="30510-28180"/>
      <sheetName val="30510-33530"/>
    </sheetNames>
    <sheetDataSet>
      <sheetData sheetId="0"/>
      <sheetData sheetId="1"/>
      <sheetData sheetId="2"/>
      <sheetData sheetId="3"/>
      <sheetData sheetId="4"/>
      <sheetData sheetId="5">
        <row r="1">
          <cell r="A1" t="str">
            <v>品番</v>
          </cell>
          <cell r="B1" t="str">
            <v>17後単価</v>
          </cell>
        </row>
        <row r="2">
          <cell r="A2" t="str">
            <v>08402-50801</v>
          </cell>
          <cell r="B2">
            <v>495</v>
          </cell>
        </row>
        <row r="3">
          <cell r="A3" t="str">
            <v>32000-12400</v>
          </cell>
          <cell r="B3">
            <v>8846</v>
          </cell>
        </row>
        <row r="4">
          <cell r="A4" t="str">
            <v>32000-12410</v>
          </cell>
          <cell r="B4">
            <v>8370</v>
          </cell>
        </row>
        <row r="5">
          <cell r="A5" t="str">
            <v>32000-33131</v>
          </cell>
          <cell r="B5">
            <v>12214</v>
          </cell>
        </row>
        <row r="6">
          <cell r="A6" t="str">
            <v>32122-17010</v>
          </cell>
          <cell r="B6">
            <v>18</v>
          </cell>
        </row>
        <row r="7">
          <cell r="A7" t="str">
            <v>32122-32010</v>
          </cell>
          <cell r="B7">
            <v>19</v>
          </cell>
        </row>
        <row r="8">
          <cell r="A8" t="str">
            <v>32124-12050</v>
          </cell>
          <cell r="B8">
            <v>39</v>
          </cell>
        </row>
        <row r="9">
          <cell r="A9" t="str">
            <v>32124-20030</v>
          </cell>
          <cell r="B9">
            <v>14</v>
          </cell>
        </row>
        <row r="10">
          <cell r="A10" t="str">
            <v>32124-33020</v>
          </cell>
          <cell r="B10">
            <v>40</v>
          </cell>
        </row>
        <row r="11">
          <cell r="A11" t="str">
            <v>32124-52020</v>
          </cell>
          <cell r="B11">
            <v>16</v>
          </cell>
        </row>
        <row r="12">
          <cell r="A12" t="str">
            <v>32128-12010</v>
          </cell>
          <cell r="B12">
            <v>45</v>
          </cell>
        </row>
        <row r="13">
          <cell r="A13" t="str">
            <v>32128-32010</v>
          </cell>
          <cell r="B13">
            <v>48</v>
          </cell>
        </row>
        <row r="14">
          <cell r="A14" t="str">
            <v>32129-32010</v>
          </cell>
          <cell r="B14">
            <v>47</v>
          </cell>
        </row>
        <row r="15">
          <cell r="A15" t="str">
            <v>32129-32020</v>
          </cell>
          <cell r="B15">
            <v>50</v>
          </cell>
        </row>
        <row r="16">
          <cell r="A16" t="str">
            <v>32129-32030</v>
          </cell>
          <cell r="B16">
            <v>55</v>
          </cell>
        </row>
        <row r="17">
          <cell r="A17" t="str">
            <v>32201-32040</v>
          </cell>
          <cell r="B17">
            <v>1770</v>
          </cell>
        </row>
        <row r="18">
          <cell r="A18" t="str">
            <v>32201-33010</v>
          </cell>
          <cell r="B18">
            <v>1339</v>
          </cell>
        </row>
        <row r="19">
          <cell r="A19" t="str">
            <v>32201-33050</v>
          </cell>
          <cell r="B19">
            <v>1888</v>
          </cell>
        </row>
        <row r="20">
          <cell r="A20" t="str">
            <v>32201-41020</v>
          </cell>
          <cell r="B20">
            <v>1680</v>
          </cell>
        </row>
        <row r="21">
          <cell r="A21" t="str">
            <v>32201-45010</v>
          </cell>
          <cell r="B21">
            <v>1726</v>
          </cell>
        </row>
        <row r="22">
          <cell r="A22" t="str">
            <v>32201-48010</v>
          </cell>
          <cell r="B22">
            <v>1731</v>
          </cell>
        </row>
        <row r="23">
          <cell r="A23" t="str">
            <v>32201-52040</v>
          </cell>
          <cell r="B23">
            <v>1584</v>
          </cell>
        </row>
        <row r="24">
          <cell r="A24" t="str">
            <v>32202-33011</v>
          </cell>
          <cell r="B24">
            <v>1105</v>
          </cell>
        </row>
        <row r="25">
          <cell r="A25" t="str">
            <v>32202-33020</v>
          </cell>
          <cell r="B25">
            <v>1648</v>
          </cell>
        </row>
        <row r="26">
          <cell r="A26" t="str">
            <v>32233-12030</v>
          </cell>
          <cell r="B26">
            <v>211</v>
          </cell>
        </row>
        <row r="27">
          <cell r="A27" t="str">
            <v>32233-22040</v>
          </cell>
          <cell r="B27">
            <v>213</v>
          </cell>
        </row>
        <row r="28">
          <cell r="A28" t="str">
            <v>32241-33020</v>
          </cell>
          <cell r="B28">
            <v>200</v>
          </cell>
        </row>
        <row r="29">
          <cell r="A29" t="str">
            <v>32312-33010</v>
          </cell>
          <cell r="B29">
            <v>92</v>
          </cell>
        </row>
        <row r="30">
          <cell r="A30" t="str">
            <v>32312-41010</v>
          </cell>
          <cell r="B30">
            <v>80</v>
          </cell>
        </row>
        <row r="31">
          <cell r="A31" t="str">
            <v>32321-20020</v>
          </cell>
          <cell r="B31">
            <v>359</v>
          </cell>
        </row>
        <row r="32">
          <cell r="A32" t="str">
            <v>32321-21020</v>
          </cell>
          <cell r="B32">
            <v>685</v>
          </cell>
        </row>
        <row r="33">
          <cell r="A33" t="str">
            <v>32321-33010</v>
          </cell>
          <cell r="B33">
            <v>529</v>
          </cell>
        </row>
        <row r="34">
          <cell r="A34" t="str">
            <v>32321-52020</v>
          </cell>
          <cell r="B34">
            <v>381</v>
          </cell>
        </row>
        <row r="35">
          <cell r="A35" t="str">
            <v>32412-20020</v>
          </cell>
          <cell r="B35">
            <v>120</v>
          </cell>
        </row>
        <row r="36">
          <cell r="A36" t="str">
            <v>32412-41010</v>
          </cell>
          <cell r="B36">
            <v>71</v>
          </cell>
        </row>
        <row r="37">
          <cell r="A37" t="str">
            <v>32421-20010</v>
          </cell>
          <cell r="B37">
            <v>406</v>
          </cell>
        </row>
        <row r="38">
          <cell r="A38" t="str">
            <v>32421-33010</v>
          </cell>
          <cell r="B38">
            <v>406</v>
          </cell>
        </row>
        <row r="39">
          <cell r="A39" t="str">
            <v>32421-52030</v>
          </cell>
          <cell r="B39">
            <v>437</v>
          </cell>
        </row>
        <row r="40">
          <cell r="A40" t="str">
            <v>32425-12010</v>
          </cell>
          <cell r="B40">
            <v>100</v>
          </cell>
        </row>
        <row r="41">
          <cell r="A41" t="str">
            <v>32425-14010</v>
          </cell>
          <cell r="B41">
            <v>49</v>
          </cell>
        </row>
        <row r="42">
          <cell r="A42" t="str">
            <v>32505-32020</v>
          </cell>
          <cell r="B42">
            <v>269</v>
          </cell>
        </row>
        <row r="43">
          <cell r="A43" t="str">
            <v>32505-52020</v>
          </cell>
          <cell r="B43">
            <v>238</v>
          </cell>
        </row>
        <row r="44">
          <cell r="A44" t="str">
            <v>32505-52030</v>
          </cell>
          <cell r="B44">
            <v>261</v>
          </cell>
        </row>
        <row r="45">
          <cell r="A45" t="str">
            <v>32511-12080</v>
          </cell>
          <cell r="B45">
            <v>273</v>
          </cell>
        </row>
        <row r="46">
          <cell r="A46" t="str">
            <v>32511-16010</v>
          </cell>
          <cell r="B46">
            <v>274</v>
          </cell>
        </row>
        <row r="47">
          <cell r="A47" t="str">
            <v>32511-20020</v>
          </cell>
          <cell r="B47">
            <v>285</v>
          </cell>
        </row>
        <row r="48">
          <cell r="A48" t="str">
            <v>32511-32030</v>
          </cell>
          <cell r="B48">
            <v>273</v>
          </cell>
        </row>
        <row r="49">
          <cell r="A49" t="str">
            <v>32511-41010</v>
          </cell>
          <cell r="B49">
            <v>282</v>
          </cell>
        </row>
        <row r="50">
          <cell r="A50" t="str">
            <v>32514-14011</v>
          </cell>
          <cell r="B50">
            <v>85</v>
          </cell>
        </row>
        <row r="51">
          <cell r="A51" t="str">
            <v>32514-22010</v>
          </cell>
          <cell r="B51">
            <v>94</v>
          </cell>
        </row>
        <row r="52">
          <cell r="A52" t="str">
            <v>32514-33010</v>
          </cell>
          <cell r="B52">
            <v>94</v>
          </cell>
        </row>
        <row r="53">
          <cell r="A53" t="str">
            <v>32515-33010</v>
          </cell>
          <cell r="B53">
            <v>120</v>
          </cell>
        </row>
        <row r="54">
          <cell r="A54" t="str">
            <v>32521-14011</v>
          </cell>
          <cell r="B54">
            <v>166</v>
          </cell>
        </row>
        <row r="55">
          <cell r="A55" t="str">
            <v>32522-12020</v>
          </cell>
          <cell r="B55">
            <v>323</v>
          </cell>
        </row>
        <row r="56">
          <cell r="A56" t="str">
            <v>32522-20010</v>
          </cell>
          <cell r="B56">
            <v>322</v>
          </cell>
        </row>
        <row r="57">
          <cell r="A57" t="str">
            <v>32531-14010</v>
          </cell>
          <cell r="B57">
            <v>66</v>
          </cell>
        </row>
        <row r="58">
          <cell r="A58" t="str">
            <v>32531-30010</v>
          </cell>
          <cell r="B58">
            <v>45</v>
          </cell>
        </row>
        <row r="59">
          <cell r="A59" t="str">
            <v>32531-30020</v>
          </cell>
          <cell r="B59">
            <v>28</v>
          </cell>
        </row>
        <row r="60">
          <cell r="A60" t="str">
            <v>32901-32050</v>
          </cell>
          <cell r="B60">
            <v>424</v>
          </cell>
        </row>
        <row r="61">
          <cell r="A61" t="str">
            <v>32901-32060</v>
          </cell>
          <cell r="B61">
            <v>665</v>
          </cell>
        </row>
        <row r="62">
          <cell r="A62" t="str">
            <v>33309-35061</v>
          </cell>
          <cell r="B62">
            <v>839</v>
          </cell>
        </row>
        <row r="63">
          <cell r="A63" t="str">
            <v>33309-35091</v>
          </cell>
          <cell r="B63">
            <v>690</v>
          </cell>
        </row>
        <row r="64">
          <cell r="A64" t="str">
            <v>33309-35100</v>
          </cell>
          <cell r="B64">
            <v>670</v>
          </cell>
        </row>
        <row r="65">
          <cell r="A65" t="str">
            <v>33309-35110</v>
          </cell>
          <cell r="B65">
            <v>712</v>
          </cell>
        </row>
        <row r="66">
          <cell r="A66" t="str">
            <v>33309-35120</v>
          </cell>
          <cell r="B66">
            <v>694</v>
          </cell>
        </row>
        <row r="67">
          <cell r="A67" t="str">
            <v>33309-35130</v>
          </cell>
          <cell r="B67">
            <v>852</v>
          </cell>
        </row>
        <row r="68">
          <cell r="A68" t="str">
            <v>33326-20010</v>
          </cell>
          <cell r="B68">
            <v>28</v>
          </cell>
        </row>
        <row r="69">
          <cell r="A69" t="str">
            <v>33326-52010</v>
          </cell>
          <cell r="B69">
            <v>29</v>
          </cell>
        </row>
        <row r="70">
          <cell r="A70" t="str">
            <v>33367-14010</v>
          </cell>
          <cell r="B70">
            <v>164</v>
          </cell>
        </row>
        <row r="71">
          <cell r="A71" t="str">
            <v>33367-60130</v>
          </cell>
          <cell r="B71">
            <v>421</v>
          </cell>
        </row>
        <row r="72">
          <cell r="A72" t="str">
            <v>33371-14010</v>
          </cell>
          <cell r="B72">
            <v>9.5</v>
          </cell>
        </row>
        <row r="73">
          <cell r="A73" t="str">
            <v>33371-35030</v>
          </cell>
          <cell r="B73">
            <v>17</v>
          </cell>
        </row>
        <row r="74">
          <cell r="A74" t="str">
            <v>33371-36030</v>
          </cell>
          <cell r="B74">
            <v>14</v>
          </cell>
        </row>
        <row r="75">
          <cell r="A75" t="str">
            <v>33385-35010</v>
          </cell>
          <cell r="B75">
            <v>9.5</v>
          </cell>
        </row>
        <row r="76">
          <cell r="A76" t="str">
            <v>33399-35050</v>
          </cell>
          <cell r="B76">
            <v>261</v>
          </cell>
        </row>
        <row r="77">
          <cell r="A77" t="str">
            <v>33399-35060</v>
          </cell>
          <cell r="B77">
            <v>289</v>
          </cell>
        </row>
        <row r="78">
          <cell r="A78" t="str">
            <v>33399-35080</v>
          </cell>
          <cell r="B78">
            <v>262</v>
          </cell>
        </row>
        <row r="79">
          <cell r="A79" t="str">
            <v>33399-35090</v>
          </cell>
          <cell r="B79">
            <v>284</v>
          </cell>
        </row>
        <row r="80">
          <cell r="A80" t="str">
            <v>33399-60060</v>
          </cell>
          <cell r="B80">
            <v>311</v>
          </cell>
        </row>
        <row r="81">
          <cell r="A81" t="str">
            <v>33399-60070</v>
          </cell>
          <cell r="B81">
            <v>306</v>
          </cell>
        </row>
        <row r="82">
          <cell r="A82" t="str">
            <v>33449-32020</v>
          </cell>
          <cell r="B82">
            <v>25</v>
          </cell>
        </row>
        <row r="83">
          <cell r="A83" t="str">
            <v>33481-28060</v>
          </cell>
          <cell r="B83">
            <v>107</v>
          </cell>
        </row>
        <row r="84">
          <cell r="A84" t="str">
            <v>33481-32010</v>
          </cell>
          <cell r="B84">
            <v>48</v>
          </cell>
        </row>
        <row r="85">
          <cell r="A85" t="str">
            <v>33481-32020</v>
          </cell>
          <cell r="B85">
            <v>57</v>
          </cell>
        </row>
        <row r="86">
          <cell r="A86" t="str">
            <v>33481-33030</v>
          </cell>
          <cell r="B86">
            <v>74</v>
          </cell>
        </row>
        <row r="87">
          <cell r="A87" t="str">
            <v>33481-35111</v>
          </cell>
          <cell r="B87">
            <v>210</v>
          </cell>
        </row>
        <row r="88">
          <cell r="A88" t="str">
            <v>33481-35121</v>
          </cell>
          <cell r="B88">
            <v>293</v>
          </cell>
        </row>
        <row r="89">
          <cell r="A89" t="str">
            <v>33481-35151</v>
          </cell>
          <cell r="B89">
            <v>226</v>
          </cell>
        </row>
        <row r="90">
          <cell r="A90" t="str">
            <v>33481-35200</v>
          </cell>
          <cell r="B90">
            <v>213</v>
          </cell>
        </row>
        <row r="91">
          <cell r="A91" t="str">
            <v>33481-52020</v>
          </cell>
          <cell r="B91">
            <v>72</v>
          </cell>
        </row>
        <row r="92">
          <cell r="A92" t="str">
            <v>33481-60130</v>
          </cell>
          <cell r="B92">
            <v>223</v>
          </cell>
        </row>
        <row r="93">
          <cell r="A93" t="str">
            <v>33481-60140</v>
          </cell>
          <cell r="B93">
            <v>219</v>
          </cell>
        </row>
        <row r="94">
          <cell r="A94" t="str">
            <v>33481-60150</v>
          </cell>
          <cell r="B94">
            <v>219</v>
          </cell>
        </row>
        <row r="95">
          <cell r="A95" t="str">
            <v>33481-71010</v>
          </cell>
          <cell r="B95">
            <v>224</v>
          </cell>
        </row>
        <row r="96">
          <cell r="A96" t="str">
            <v>33481-71020</v>
          </cell>
          <cell r="B96">
            <v>275</v>
          </cell>
        </row>
        <row r="97">
          <cell r="A97" t="str">
            <v>33490-12020</v>
          </cell>
          <cell r="B97">
            <v>1731</v>
          </cell>
        </row>
        <row r="98">
          <cell r="A98" t="str">
            <v>33490-12050</v>
          </cell>
          <cell r="B98">
            <v>1882</v>
          </cell>
        </row>
        <row r="99">
          <cell r="A99" t="str">
            <v>33621-12150</v>
          </cell>
          <cell r="B99">
            <v>4.5</v>
          </cell>
        </row>
        <row r="100">
          <cell r="A100" t="str">
            <v>33621-28020</v>
          </cell>
          <cell r="B100">
            <v>5</v>
          </cell>
        </row>
        <row r="101">
          <cell r="A101" t="str">
            <v>33823-33030</v>
          </cell>
          <cell r="B101">
            <v>179</v>
          </cell>
        </row>
        <row r="102">
          <cell r="A102" t="str">
            <v>33823-41010</v>
          </cell>
          <cell r="B102">
            <v>211</v>
          </cell>
        </row>
        <row r="103">
          <cell r="A103" t="str">
            <v>34031-33010</v>
          </cell>
          <cell r="B103">
            <v>82</v>
          </cell>
        </row>
        <row r="104">
          <cell r="A104" t="str">
            <v>34111-33050</v>
          </cell>
          <cell r="B104">
            <v>820</v>
          </cell>
        </row>
        <row r="105">
          <cell r="A105" t="str">
            <v>34112-33021</v>
          </cell>
          <cell r="B105">
            <v>110</v>
          </cell>
        </row>
        <row r="106">
          <cell r="A106" t="str">
            <v>34305-33040</v>
          </cell>
          <cell r="B106">
            <v>1778</v>
          </cell>
        </row>
        <row r="107">
          <cell r="A107" t="str">
            <v>34311-12030</v>
          </cell>
          <cell r="B107">
            <v>1207</v>
          </cell>
        </row>
        <row r="108">
          <cell r="A108" t="str">
            <v>34312-12010</v>
          </cell>
          <cell r="B108">
            <v>1170</v>
          </cell>
        </row>
        <row r="109">
          <cell r="A109" t="str">
            <v>34316-12010</v>
          </cell>
          <cell r="B109">
            <v>94</v>
          </cell>
        </row>
        <row r="110">
          <cell r="A110" t="str">
            <v>34318-12010</v>
          </cell>
          <cell r="B110">
            <v>112</v>
          </cell>
        </row>
        <row r="111">
          <cell r="A111" t="str">
            <v>34319-12010</v>
          </cell>
          <cell r="B111">
            <v>24</v>
          </cell>
        </row>
        <row r="112">
          <cell r="A112" t="str">
            <v>34321-12020</v>
          </cell>
          <cell r="B112">
            <v>1865</v>
          </cell>
        </row>
        <row r="113">
          <cell r="A113" t="str">
            <v>34321-33010</v>
          </cell>
          <cell r="B113">
            <v>120</v>
          </cell>
        </row>
        <row r="114">
          <cell r="A114" t="str">
            <v>34322-12010</v>
          </cell>
          <cell r="B114">
            <v>1190</v>
          </cell>
        </row>
        <row r="115">
          <cell r="A115" t="str">
            <v>34325-12010</v>
          </cell>
          <cell r="B115">
            <v>89</v>
          </cell>
        </row>
        <row r="116">
          <cell r="A116" t="str">
            <v>34327-12010</v>
          </cell>
          <cell r="B116">
            <v>263</v>
          </cell>
        </row>
        <row r="117">
          <cell r="A117" t="str">
            <v>34328-12010</v>
          </cell>
          <cell r="B117">
            <v>127</v>
          </cell>
        </row>
        <row r="118">
          <cell r="A118" t="str">
            <v>34329-12010</v>
          </cell>
          <cell r="B118">
            <v>19</v>
          </cell>
        </row>
        <row r="119">
          <cell r="A119" t="str">
            <v>34330-12040</v>
          </cell>
          <cell r="B119">
            <v>12368</v>
          </cell>
        </row>
        <row r="120">
          <cell r="A120" t="str">
            <v>34331-33020</v>
          </cell>
          <cell r="B120">
            <v>40</v>
          </cell>
        </row>
        <row r="121">
          <cell r="A121" t="str">
            <v>34337-12020</v>
          </cell>
          <cell r="B121">
            <v>21</v>
          </cell>
        </row>
        <row r="122">
          <cell r="A122" t="str">
            <v>34341-33030</v>
          </cell>
          <cell r="B122">
            <v>280</v>
          </cell>
        </row>
        <row r="123">
          <cell r="A123" t="str">
            <v>34365-33010</v>
          </cell>
          <cell r="B123">
            <v>18</v>
          </cell>
        </row>
        <row r="124">
          <cell r="A124" t="str">
            <v>34365-52012</v>
          </cell>
          <cell r="B124">
            <v>10</v>
          </cell>
        </row>
        <row r="125">
          <cell r="A125" t="str">
            <v>34602-33010</v>
          </cell>
          <cell r="B125">
            <v>379</v>
          </cell>
        </row>
        <row r="126">
          <cell r="A126" t="str">
            <v>34603-33050</v>
          </cell>
          <cell r="B126">
            <v>116</v>
          </cell>
        </row>
        <row r="127">
          <cell r="A127" t="str">
            <v>34603-52020</v>
          </cell>
          <cell r="B127">
            <v>107</v>
          </cell>
        </row>
        <row r="128">
          <cell r="A128" t="str">
            <v>34604-32010</v>
          </cell>
          <cell r="B128">
            <v>86</v>
          </cell>
        </row>
        <row r="129">
          <cell r="A129" t="str">
            <v>34607-32010</v>
          </cell>
          <cell r="B129">
            <v>254</v>
          </cell>
        </row>
        <row r="130">
          <cell r="A130" t="str">
            <v>34614-32020</v>
          </cell>
          <cell r="B130">
            <v>712</v>
          </cell>
        </row>
        <row r="131">
          <cell r="A131" t="str">
            <v>34615-33010</v>
          </cell>
          <cell r="B131">
            <v>177</v>
          </cell>
        </row>
        <row r="132">
          <cell r="A132" t="str">
            <v>34615-33020</v>
          </cell>
          <cell r="B132">
            <v>146</v>
          </cell>
        </row>
        <row r="133">
          <cell r="A133" t="str">
            <v>34615-33030</v>
          </cell>
          <cell r="B133">
            <v>84</v>
          </cell>
        </row>
        <row r="134">
          <cell r="A134" t="str">
            <v>34622-33050</v>
          </cell>
          <cell r="B134">
            <v>156</v>
          </cell>
        </row>
        <row r="135">
          <cell r="A135" t="str">
            <v>34622-52021</v>
          </cell>
          <cell r="B135">
            <v>186</v>
          </cell>
        </row>
        <row r="136">
          <cell r="A136" t="str">
            <v>34625-52060</v>
          </cell>
          <cell r="B136">
            <v>125</v>
          </cell>
        </row>
        <row r="137">
          <cell r="A137" t="str">
            <v>34625-52071</v>
          </cell>
          <cell r="B137">
            <v>203</v>
          </cell>
        </row>
        <row r="138">
          <cell r="A138" t="str">
            <v>34625-52081</v>
          </cell>
          <cell r="B138">
            <v>201</v>
          </cell>
        </row>
        <row r="139">
          <cell r="A139" t="str">
            <v>34625-52091</v>
          </cell>
          <cell r="B139">
            <v>211</v>
          </cell>
        </row>
        <row r="140">
          <cell r="A140" t="str">
            <v>34625-52110</v>
          </cell>
          <cell r="B140">
            <v>191</v>
          </cell>
        </row>
        <row r="141">
          <cell r="A141" t="str">
            <v>34633-52020</v>
          </cell>
          <cell r="B141">
            <v>106</v>
          </cell>
        </row>
        <row r="142">
          <cell r="A142" t="str">
            <v>34711-32020</v>
          </cell>
          <cell r="B142">
            <v>264</v>
          </cell>
        </row>
        <row r="143">
          <cell r="A143" t="str">
            <v>34712-33010</v>
          </cell>
          <cell r="B143">
            <v>190</v>
          </cell>
        </row>
        <row r="144">
          <cell r="A144" t="str">
            <v>34713-32010</v>
          </cell>
          <cell r="B144">
            <v>382</v>
          </cell>
        </row>
        <row r="145">
          <cell r="A145" t="str">
            <v>34714-32021</v>
          </cell>
          <cell r="B145">
            <v>371</v>
          </cell>
        </row>
        <row r="146">
          <cell r="A146" t="str">
            <v>34719-33010</v>
          </cell>
          <cell r="B146">
            <v>300</v>
          </cell>
        </row>
        <row r="147">
          <cell r="A147" t="str">
            <v>34722-32021</v>
          </cell>
          <cell r="B147">
            <v>43</v>
          </cell>
        </row>
        <row r="148">
          <cell r="A148" t="str">
            <v>34723-33020</v>
          </cell>
          <cell r="B148">
            <v>100</v>
          </cell>
        </row>
        <row r="149">
          <cell r="A149" t="str">
            <v>34725-33010</v>
          </cell>
          <cell r="B149">
            <v>2.5</v>
          </cell>
        </row>
        <row r="150">
          <cell r="A150" t="str">
            <v>34726-33020</v>
          </cell>
          <cell r="B150">
            <v>9</v>
          </cell>
        </row>
        <row r="151">
          <cell r="A151" t="str">
            <v>34726-33030</v>
          </cell>
          <cell r="B151">
            <v>11</v>
          </cell>
        </row>
        <row r="152">
          <cell r="A152" t="str">
            <v>34727-32020</v>
          </cell>
          <cell r="B152">
            <v>32</v>
          </cell>
        </row>
        <row r="153">
          <cell r="A153" t="str">
            <v>34731-33010</v>
          </cell>
          <cell r="B153">
            <v>250</v>
          </cell>
        </row>
        <row r="154">
          <cell r="A154" t="str">
            <v>34737-33010</v>
          </cell>
          <cell r="B154">
            <v>12</v>
          </cell>
        </row>
        <row r="155">
          <cell r="A155" t="str">
            <v>34739-52010</v>
          </cell>
          <cell r="B155">
            <v>19</v>
          </cell>
        </row>
        <row r="156">
          <cell r="A156" t="str">
            <v>35012-12010</v>
          </cell>
          <cell r="B156">
            <v>230</v>
          </cell>
        </row>
        <row r="157">
          <cell r="A157" t="str">
            <v>35012-12060</v>
          </cell>
          <cell r="B157">
            <v>217</v>
          </cell>
        </row>
        <row r="158">
          <cell r="A158" t="str">
            <v>35012-20020</v>
          </cell>
          <cell r="B158">
            <v>192</v>
          </cell>
        </row>
        <row r="159">
          <cell r="A159" t="str">
            <v>35012-28020</v>
          </cell>
          <cell r="B159">
            <v>146</v>
          </cell>
        </row>
        <row r="160">
          <cell r="A160" t="str">
            <v>35012-32010</v>
          </cell>
          <cell r="B160">
            <v>236</v>
          </cell>
        </row>
        <row r="161">
          <cell r="A161" t="str">
            <v>35012-33050</v>
          </cell>
          <cell r="B161">
            <v>231</v>
          </cell>
        </row>
        <row r="162">
          <cell r="A162" t="str">
            <v>35012-52010</v>
          </cell>
          <cell r="B162">
            <v>201</v>
          </cell>
        </row>
        <row r="163">
          <cell r="A163" t="str">
            <v>35057-12010</v>
          </cell>
          <cell r="B163">
            <v>104</v>
          </cell>
        </row>
        <row r="164">
          <cell r="A164" t="str">
            <v>35057-33010</v>
          </cell>
          <cell r="B164">
            <v>148</v>
          </cell>
        </row>
        <row r="165">
          <cell r="A165" t="str">
            <v>35062-33010</v>
          </cell>
          <cell r="B165">
            <v>339</v>
          </cell>
        </row>
        <row r="166">
          <cell r="A166" t="str">
            <v>35063-33010</v>
          </cell>
          <cell r="B166">
            <v>337</v>
          </cell>
        </row>
        <row r="167">
          <cell r="A167" t="str">
            <v>35063-52010</v>
          </cell>
          <cell r="B167">
            <v>809</v>
          </cell>
        </row>
        <row r="168">
          <cell r="A168" t="str">
            <v>35063-52020</v>
          </cell>
          <cell r="B168">
            <v>810</v>
          </cell>
        </row>
        <row r="169">
          <cell r="A169" t="str">
            <v>35068-12020</v>
          </cell>
          <cell r="B169">
            <v>97</v>
          </cell>
        </row>
        <row r="170">
          <cell r="A170" t="str">
            <v>35068-33010</v>
          </cell>
          <cell r="B170">
            <v>110</v>
          </cell>
        </row>
        <row r="171">
          <cell r="A171" t="str">
            <v>35068-33030</v>
          </cell>
          <cell r="B171">
            <v>113</v>
          </cell>
        </row>
        <row r="172">
          <cell r="A172" t="str">
            <v>35068-52030</v>
          </cell>
          <cell r="B172">
            <v>101</v>
          </cell>
        </row>
        <row r="173">
          <cell r="A173" t="str">
            <v>35076-33011</v>
          </cell>
          <cell r="B173">
            <v>359</v>
          </cell>
        </row>
        <row r="174">
          <cell r="A174" t="str">
            <v>35102-12030</v>
          </cell>
          <cell r="B174">
            <v>3245</v>
          </cell>
        </row>
        <row r="175">
          <cell r="A175" t="str">
            <v>35102-28040</v>
          </cell>
          <cell r="B175">
            <v>1738</v>
          </cell>
        </row>
        <row r="176">
          <cell r="A176" t="str">
            <v>35102-33060</v>
          </cell>
          <cell r="B176">
            <v>1886</v>
          </cell>
        </row>
        <row r="177">
          <cell r="A177" t="str">
            <v>35102-52020</v>
          </cell>
          <cell r="B177">
            <v>1673</v>
          </cell>
        </row>
        <row r="178">
          <cell r="A178" t="str">
            <v>35106-12130</v>
          </cell>
          <cell r="B178">
            <v>357</v>
          </cell>
        </row>
        <row r="179">
          <cell r="A179" t="str">
            <v>35106-33020</v>
          </cell>
          <cell r="B179">
            <v>760</v>
          </cell>
        </row>
        <row r="180">
          <cell r="A180" t="str">
            <v>35106-33060</v>
          </cell>
          <cell r="B180">
            <v>474</v>
          </cell>
        </row>
        <row r="181">
          <cell r="A181" t="str">
            <v>35106-52020</v>
          </cell>
          <cell r="B181">
            <v>411</v>
          </cell>
        </row>
        <row r="182">
          <cell r="A182" t="str">
            <v>35125-12400</v>
          </cell>
          <cell r="B182">
            <v>9</v>
          </cell>
        </row>
        <row r="183">
          <cell r="A183" t="str">
            <v>35145-21010</v>
          </cell>
          <cell r="B183">
            <v>26</v>
          </cell>
        </row>
        <row r="184">
          <cell r="A184" t="str">
            <v>35145-33010</v>
          </cell>
          <cell r="B184">
            <v>30</v>
          </cell>
        </row>
        <row r="185">
          <cell r="A185" t="str">
            <v>35148-16010</v>
          </cell>
          <cell r="B185">
            <v>34</v>
          </cell>
        </row>
        <row r="186">
          <cell r="A186" t="str">
            <v>35149-21010</v>
          </cell>
          <cell r="B186">
            <v>29</v>
          </cell>
        </row>
        <row r="187">
          <cell r="A187" t="str">
            <v>35150-44010</v>
          </cell>
          <cell r="B187">
            <v>19</v>
          </cell>
        </row>
        <row r="188">
          <cell r="A188" t="str">
            <v>35151-33022</v>
          </cell>
          <cell r="B188">
            <v>216</v>
          </cell>
        </row>
        <row r="189">
          <cell r="A189" t="str">
            <v>35153-33020</v>
          </cell>
          <cell r="B189">
            <v>33</v>
          </cell>
        </row>
        <row r="190">
          <cell r="A190" t="str">
            <v>35159-21010</v>
          </cell>
          <cell r="B190">
            <v>64</v>
          </cell>
        </row>
        <row r="191">
          <cell r="A191" t="str">
            <v>35159-32011</v>
          </cell>
          <cell r="B191">
            <v>67</v>
          </cell>
        </row>
        <row r="192">
          <cell r="A192" t="str">
            <v>35165-12030</v>
          </cell>
          <cell r="B192">
            <v>18</v>
          </cell>
        </row>
        <row r="193">
          <cell r="A193" t="str">
            <v>35165-52030</v>
          </cell>
          <cell r="B193">
            <v>8.5</v>
          </cell>
        </row>
        <row r="194">
          <cell r="A194" t="str">
            <v>35168-12090</v>
          </cell>
          <cell r="B194">
            <v>149</v>
          </cell>
        </row>
        <row r="195">
          <cell r="A195" t="str">
            <v>35168-33031</v>
          </cell>
          <cell r="B195">
            <v>114</v>
          </cell>
        </row>
        <row r="196">
          <cell r="A196" t="str">
            <v>35168-33080</v>
          </cell>
          <cell r="B196">
            <v>137</v>
          </cell>
        </row>
        <row r="197">
          <cell r="A197" t="str">
            <v>35168-52020</v>
          </cell>
          <cell r="B197">
            <v>76</v>
          </cell>
        </row>
        <row r="198">
          <cell r="A198" t="str">
            <v>35174-12010</v>
          </cell>
          <cell r="B198">
            <v>192</v>
          </cell>
        </row>
        <row r="199">
          <cell r="A199" t="str">
            <v>35174-20010</v>
          </cell>
          <cell r="B199">
            <v>62</v>
          </cell>
        </row>
        <row r="200">
          <cell r="A200" t="str">
            <v>35174-52030</v>
          </cell>
          <cell r="B200">
            <v>71</v>
          </cell>
        </row>
        <row r="201">
          <cell r="A201" t="str">
            <v>35174-63010</v>
          </cell>
          <cell r="B201">
            <v>88</v>
          </cell>
        </row>
        <row r="202">
          <cell r="A202" t="str">
            <v>35175-33010</v>
          </cell>
          <cell r="B202">
            <v>96</v>
          </cell>
        </row>
        <row r="203">
          <cell r="A203" t="str">
            <v>35179-32010</v>
          </cell>
          <cell r="B203">
            <v>25</v>
          </cell>
        </row>
        <row r="204">
          <cell r="A204" t="str">
            <v>35191-33010</v>
          </cell>
          <cell r="B204">
            <v>48</v>
          </cell>
        </row>
        <row r="205">
          <cell r="A205" t="str">
            <v>35191-44010</v>
          </cell>
          <cell r="B205">
            <v>16</v>
          </cell>
        </row>
        <row r="206">
          <cell r="A206" t="str">
            <v>35195-12040</v>
          </cell>
          <cell r="B206">
            <v>6.5</v>
          </cell>
        </row>
        <row r="207">
          <cell r="A207" t="str">
            <v>35195-12050</v>
          </cell>
          <cell r="B207">
            <v>6</v>
          </cell>
        </row>
        <row r="208">
          <cell r="A208" t="str">
            <v>35196-33010</v>
          </cell>
          <cell r="B208">
            <v>6</v>
          </cell>
        </row>
        <row r="209">
          <cell r="A209" t="str">
            <v>35198-33010</v>
          </cell>
          <cell r="B209">
            <v>16</v>
          </cell>
        </row>
        <row r="210">
          <cell r="A210" t="str">
            <v>35210-33030</v>
          </cell>
          <cell r="B210">
            <v>969</v>
          </cell>
        </row>
        <row r="211">
          <cell r="A211" t="str">
            <v>35211-12020</v>
          </cell>
          <cell r="B211">
            <v>68</v>
          </cell>
        </row>
        <row r="212">
          <cell r="A212" t="str">
            <v>35211-33010</v>
          </cell>
          <cell r="B212">
            <v>56</v>
          </cell>
        </row>
        <row r="213">
          <cell r="A213" t="str">
            <v>35211-33020</v>
          </cell>
          <cell r="B213">
            <v>144</v>
          </cell>
        </row>
        <row r="214">
          <cell r="A214" t="str">
            <v>35211-33040</v>
          </cell>
          <cell r="B214">
            <v>67</v>
          </cell>
        </row>
        <row r="215">
          <cell r="A215" t="str">
            <v>35211-52020</v>
          </cell>
          <cell r="B215">
            <v>62</v>
          </cell>
        </row>
        <row r="216">
          <cell r="A216" t="str">
            <v>35212-33010</v>
          </cell>
          <cell r="B216">
            <v>70</v>
          </cell>
        </row>
        <row r="217">
          <cell r="A217" t="str">
            <v>35212-33030</v>
          </cell>
          <cell r="B217">
            <v>57</v>
          </cell>
        </row>
        <row r="218">
          <cell r="A218" t="str">
            <v>35212-52020</v>
          </cell>
          <cell r="B218">
            <v>30</v>
          </cell>
        </row>
        <row r="219">
          <cell r="A219" t="str">
            <v>35213-33010</v>
          </cell>
          <cell r="B219">
            <v>12</v>
          </cell>
        </row>
        <row r="220">
          <cell r="A220" t="str">
            <v>35213-52010</v>
          </cell>
          <cell r="B220">
            <v>27</v>
          </cell>
        </row>
        <row r="221">
          <cell r="A221" t="str">
            <v>35214-12020</v>
          </cell>
          <cell r="B221">
            <v>76</v>
          </cell>
        </row>
        <row r="222">
          <cell r="A222" t="str">
            <v>35214-20020</v>
          </cell>
          <cell r="B222">
            <v>92</v>
          </cell>
        </row>
        <row r="223">
          <cell r="A223" t="str">
            <v>35214-33010</v>
          </cell>
          <cell r="B223">
            <v>83</v>
          </cell>
        </row>
        <row r="224">
          <cell r="A224" t="str">
            <v>35214-33030</v>
          </cell>
          <cell r="B224">
            <v>65</v>
          </cell>
        </row>
        <row r="225">
          <cell r="A225" t="str">
            <v>35214-52020</v>
          </cell>
          <cell r="B225">
            <v>46</v>
          </cell>
        </row>
        <row r="226">
          <cell r="A226" t="str">
            <v>35215-33011</v>
          </cell>
          <cell r="B226">
            <v>304</v>
          </cell>
        </row>
        <row r="227">
          <cell r="A227" t="str">
            <v>35218-33020</v>
          </cell>
          <cell r="B227">
            <v>30</v>
          </cell>
        </row>
        <row r="228">
          <cell r="A228" t="str">
            <v>35219-12020</v>
          </cell>
          <cell r="B228">
            <v>7</v>
          </cell>
        </row>
        <row r="229">
          <cell r="A229" t="str">
            <v>35219-33010</v>
          </cell>
          <cell r="B229">
            <v>66</v>
          </cell>
        </row>
        <row r="230">
          <cell r="A230" t="str">
            <v>35219-33030</v>
          </cell>
          <cell r="B230">
            <v>14</v>
          </cell>
        </row>
        <row r="231">
          <cell r="A231" t="str">
            <v>35219-52020</v>
          </cell>
          <cell r="B231">
            <v>17</v>
          </cell>
        </row>
        <row r="232">
          <cell r="A232" t="str">
            <v>35220-33040</v>
          </cell>
          <cell r="B232">
            <v>969</v>
          </cell>
        </row>
        <row r="233">
          <cell r="A233" t="str">
            <v>35224-33010</v>
          </cell>
          <cell r="B233">
            <v>51</v>
          </cell>
        </row>
        <row r="234">
          <cell r="A234" t="str">
            <v>35224-52010</v>
          </cell>
          <cell r="B234">
            <v>67</v>
          </cell>
        </row>
        <row r="235">
          <cell r="A235" t="str">
            <v>35227-32011</v>
          </cell>
          <cell r="B235">
            <v>208</v>
          </cell>
        </row>
        <row r="236">
          <cell r="A236" t="str">
            <v>35227-33010</v>
          </cell>
          <cell r="B236">
            <v>197</v>
          </cell>
        </row>
        <row r="237">
          <cell r="A237" t="str">
            <v>35228-32010</v>
          </cell>
          <cell r="B237">
            <v>62</v>
          </cell>
        </row>
        <row r="238">
          <cell r="A238" t="str">
            <v>35230-52020</v>
          </cell>
          <cell r="B238">
            <v>373</v>
          </cell>
        </row>
        <row r="239">
          <cell r="A239" t="str">
            <v>35240-12010</v>
          </cell>
          <cell r="B239">
            <v>493</v>
          </cell>
        </row>
        <row r="240">
          <cell r="A240" t="str">
            <v>35240-12020</v>
          </cell>
          <cell r="B240">
            <v>468</v>
          </cell>
        </row>
        <row r="241">
          <cell r="A241" t="str">
            <v>35240-33010</v>
          </cell>
          <cell r="B241">
            <v>522</v>
          </cell>
        </row>
        <row r="242">
          <cell r="A242" t="str">
            <v>35240-33020</v>
          </cell>
          <cell r="B242">
            <v>653</v>
          </cell>
        </row>
        <row r="243">
          <cell r="A243" t="str">
            <v>35240-33040</v>
          </cell>
          <cell r="B243">
            <v>373</v>
          </cell>
        </row>
        <row r="244">
          <cell r="A244" t="str">
            <v>35240-52050</v>
          </cell>
          <cell r="B244">
            <v>378</v>
          </cell>
        </row>
        <row r="245">
          <cell r="A245" t="str">
            <v>35247-44020</v>
          </cell>
          <cell r="B245">
            <v>19</v>
          </cell>
        </row>
        <row r="246">
          <cell r="A246" t="str">
            <v>35250-52080</v>
          </cell>
          <cell r="B246">
            <v>370</v>
          </cell>
        </row>
        <row r="247">
          <cell r="A247" t="str">
            <v>35251-30020</v>
          </cell>
          <cell r="B247">
            <v>72</v>
          </cell>
        </row>
        <row r="248">
          <cell r="A248" t="str">
            <v>35260-12020</v>
          </cell>
          <cell r="B248">
            <v>815</v>
          </cell>
        </row>
        <row r="249">
          <cell r="A249" t="str">
            <v>35260-12050</v>
          </cell>
          <cell r="B249">
            <v>1014</v>
          </cell>
        </row>
        <row r="250">
          <cell r="A250" t="str">
            <v>35260-52010</v>
          </cell>
          <cell r="B250">
            <v>424</v>
          </cell>
        </row>
        <row r="251">
          <cell r="A251" t="str">
            <v>35270-33011</v>
          </cell>
          <cell r="B251">
            <v>1033</v>
          </cell>
        </row>
        <row r="252">
          <cell r="A252" t="str">
            <v>35270-52011</v>
          </cell>
          <cell r="B252">
            <v>484</v>
          </cell>
        </row>
        <row r="253">
          <cell r="A253" t="str">
            <v>35275-12020</v>
          </cell>
          <cell r="B253">
            <v>48</v>
          </cell>
        </row>
        <row r="254">
          <cell r="A254" t="str">
            <v>35275-33010</v>
          </cell>
          <cell r="B254">
            <v>50</v>
          </cell>
        </row>
        <row r="255">
          <cell r="A255" t="str">
            <v>35275-33040</v>
          </cell>
          <cell r="B255">
            <v>33</v>
          </cell>
        </row>
        <row r="256">
          <cell r="A256" t="str">
            <v>35275-52020</v>
          </cell>
          <cell r="B256">
            <v>22</v>
          </cell>
        </row>
        <row r="257">
          <cell r="A257" t="str">
            <v>35280-33010</v>
          </cell>
          <cell r="B257">
            <v>1725</v>
          </cell>
        </row>
        <row r="258">
          <cell r="A258" t="str">
            <v>35280-52020</v>
          </cell>
          <cell r="B258">
            <v>1029</v>
          </cell>
        </row>
        <row r="259">
          <cell r="A259" t="str">
            <v>35280-52040</v>
          </cell>
          <cell r="B259">
            <v>825</v>
          </cell>
        </row>
        <row r="260">
          <cell r="A260" t="str">
            <v>35284-52010</v>
          </cell>
          <cell r="B260">
            <v>32</v>
          </cell>
        </row>
        <row r="261">
          <cell r="A261" t="str">
            <v>35285-33010</v>
          </cell>
          <cell r="B261">
            <v>4.5</v>
          </cell>
        </row>
        <row r="262">
          <cell r="A262" t="str">
            <v>35285-33020</v>
          </cell>
          <cell r="B262">
            <v>20</v>
          </cell>
        </row>
        <row r="263">
          <cell r="A263" t="str">
            <v>35285-33040</v>
          </cell>
          <cell r="B263">
            <v>11</v>
          </cell>
        </row>
        <row r="264">
          <cell r="A264" t="str">
            <v>35285-52030</v>
          </cell>
          <cell r="B264">
            <v>3.5</v>
          </cell>
        </row>
        <row r="265">
          <cell r="A265" t="str">
            <v>35290-33040</v>
          </cell>
          <cell r="B265">
            <v>804</v>
          </cell>
        </row>
        <row r="266">
          <cell r="A266" t="str">
            <v>35290-52020</v>
          </cell>
          <cell r="B266">
            <v>1034</v>
          </cell>
        </row>
        <row r="267">
          <cell r="A267" t="str">
            <v>35290-52030</v>
          </cell>
          <cell r="B267">
            <v>1035</v>
          </cell>
        </row>
        <row r="268">
          <cell r="A268" t="str">
            <v>35290-52040</v>
          </cell>
          <cell r="B268">
            <v>814</v>
          </cell>
        </row>
        <row r="269">
          <cell r="A269" t="str">
            <v>35295-33020</v>
          </cell>
          <cell r="B269">
            <v>25</v>
          </cell>
        </row>
        <row r="270">
          <cell r="A270" t="str">
            <v>35295-52020</v>
          </cell>
          <cell r="B270">
            <v>2.5</v>
          </cell>
        </row>
        <row r="271">
          <cell r="A271" t="str">
            <v>35296-12010</v>
          </cell>
          <cell r="B271">
            <v>10</v>
          </cell>
        </row>
        <row r="272">
          <cell r="A272" t="str">
            <v>35296-33020</v>
          </cell>
          <cell r="B272">
            <v>17</v>
          </cell>
        </row>
        <row r="273">
          <cell r="A273" t="str">
            <v>35297-33010</v>
          </cell>
          <cell r="B273">
            <v>15</v>
          </cell>
        </row>
        <row r="274">
          <cell r="A274" t="str">
            <v>35310-12120</v>
          </cell>
          <cell r="B274">
            <v>4153</v>
          </cell>
        </row>
        <row r="275">
          <cell r="A275" t="str">
            <v>35310-33041</v>
          </cell>
          <cell r="B275">
            <v>6481</v>
          </cell>
        </row>
        <row r="276">
          <cell r="A276" t="str">
            <v>35310-52040</v>
          </cell>
          <cell r="B276">
            <v>3287</v>
          </cell>
        </row>
        <row r="277">
          <cell r="A277" t="str">
            <v>35311-33010</v>
          </cell>
          <cell r="B277">
            <v>1070</v>
          </cell>
        </row>
        <row r="278">
          <cell r="A278" t="str">
            <v>35312-33010</v>
          </cell>
          <cell r="B278">
            <v>389</v>
          </cell>
        </row>
        <row r="279">
          <cell r="A279" t="str">
            <v>35315-32010</v>
          </cell>
          <cell r="B279">
            <v>74</v>
          </cell>
        </row>
        <row r="280">
          <cell r="A280" t="str">
            <v>35321-33010</v>
          </cell>
          <cell r="B280">
            <v>157</v>
          </cell>
        </row>
        <row r="281">
          <cell r="A281" t="str">
            <v>35322-33010</v>
          </cell>
          <cell r="B281">
            <v>201</v>
          </cell>
        </row>
        <row r="282">
          <cell r="A282" t="str">
            <v>35330-0W020</v>
          </cell>
          <cell r="B282">
            <v>337</v>
          </cell>
        </row>
        <row r="283">
          <cell r="A283" t="str">
            <v>35330-0W060</v>
          </cell>
          <cell r="B283">
            <v>298</v>
          </cell>
        </row>
        <row r="284">
          <cell r="A284" t="str">
            <v>35330-20020</v>
          </cell>
          <cell r="B284">
            <v>327</v>
          </cell>
        </row>
        <row r="285">
          <cell r="A285" t="str">
            <v>35330-33030</v>
          </cell>
          <cell r="B285">
            <v>464</v>
          </cell>
        </row>
        <row r="286">
          <cell r="A286" t="str">
            <v>35330-33050</v>
          </cell>
          <cell r="B286">
            <v>411</v>
          </cell>
        </row>
        <row r="287">
          <cell r="A287" t="str">
            <v>35371-33020</v>
          </cell>
          <cell r="B287">
            <v>290</v>
          </cell>
        </row>
        <row r="288">
          <cell r="A288" t="str">
            <v>35394-30011</v>
          </cell>
          <cell r="B288">
            <v>5.5</v>
          </cell>
        </row>
        <row r="289">
          <cell r="A289" t="str">
            <v>35398-0W010</v>
          </cell>
          <cell r="B289">
            <v>175</v>
          </cell>
        </row>
        <row r="290">
          <cell r="A290" t="str">
            <v>35401-32011</v>
          </cell>
          <cell r="B290">
            <v>115</v>
          </cell>
        </row>
        <row r="291">
          <cell r="A291" t="str">
            <v>35401-33020</v>
          </cell>
          <cell r="B291">
            <v>101</v>
          </cell>
        </row>
        <row r="292">
          <cell r="A292" t="str">
            <v>35403-33020</v>
          </cell>
          <cell r="B292">
            <v>171</v>
          </cell>
        </row>
        <row r="293">
          <cell r="A293" t="str">
            <v>35403-33030</v>
          </cell>
          <cell r="B293">
            <v>91</v>
          </cell>
        </row>
        <row r="294">
          <cell r="A294" t="str">
            <v>35403-52020</v>
          </cell>
          <cell r="B294">
            <v>74</v>
          </cell>
        </row>
        <row r="295">
          <cell r="A295" t="str">
            <v>35405-33021</v>
          </cell>
          <cell r="B295">
            <v>103</v>
          </cell>
        </row>
        <row r="296">
          <cell r="A296" t="str">
            <v>35405-52020</v>
          </cell>
          <cell r="B296">
            <v>78</v>
          </cell>
        </row>
        <row r="297">
          <cell r="A297" t="str">
            <v>35407-52010</v>
          </cell>
          <cell r="B297">
            <v>82</v>
          </cell>
        </row>
        <row r="298">
          <cell r="A298" t="str">
            <v>35408-33010</v>
          </cell>
          <cell r="B298">
            <v>161</v>
          </cell>
        </row>
        <row r="299">
          <cell r="A299" t="str">
            <v>35409-12050</v>
          </cell>
          <cell r="B299">
            <v>149</v>
          </cell>
        </row>
        <row r="300">
          <cell r="A300" t="str">
            <v>35409-32030</v>
          </cell>
          <cell r="B300">
            <v>95</v>
          </cell>
        </row>
        <row r="301">
          <cell r="A301" t="str">
            <v>35409-33010</v>
          </cell>
          <cell r="B301">
            <v>123</v>
          </cell>
        </row>
        <row r="302">
          <cell r="A302" t="str">
            <v>35409-52020</v>
          </cell>
          <cell r="B302">
            <v>122</v>
          </cell>
        </row>
        <row r="303">
          <cell r="A303" t="str">
            <v>35411-33020</v>
          </cell>
          <cell r="B303">
            <v>560</v>
          </cell>
        </row>
        <row r="304">
          <cell r="A304" t="str">
            <v>35412-32020</v>
          </cell>
          <cell r="B304">
            <v>268</v>
          </cell>
        </row>
        <row r="305">
          <cell r="A305" t="str">
            <v>35414-12080</v>
          </cell>
          <cell r="B305">
            <v>1067</v>
          </cell>
        </row>
        <row r="306">
          <cell r="A306" t="str">
            <v>35414-33011</v>
          </cell>
          <cell r="B306">
            <v>1054</v>
          </cell>
        </row>
        <row r="307">
          <cell r="A307" t="str">
            <v>35414-52020</v>
          </cell>
          <cell r="B307">
            <v>1521</v>
          </cell>
        </row>
        <row r="308">
          <cell r="A308" t="str">
            <v>35415-12050</v>
          </cell>
          <cell r="B308">
            <v>130</v>
          </cell>
        </row>
        <row r="309">
          <cell r="A309" t="str">
            <v>35415-33010</v>
          </cell>
          <cell r="B309">
            <v>95</v>
          </cell>
        </row>
        <row r="310">
          <cell r="A310" t="str">
            <v>35415-33030</v>
          </cell>
          <cell r="B310">
            <v>74</v>
          </cell>
        </row>
        <row r="311">
          <cell r="A311" t="str">
            <v>35415-52020</v>
          </cell>
          <cell r="B311">
            <v>51</v>
          </cell>
        </row>
        <row r="312">
          <cell r="A312" t="str">
            <v>35416-33020</v>
          </cell>
          <cell r="B312">
            <v>42</v>
          </cell>
        </row>
        <row r="313">
          <cell r="A313" t="str">
            <v>35416-33040</v>
          </cell>
          <cell r="B313">
            <v>16</v>
          </cell>
        </row>
        <row r="314">
          <cell r="A314" t="str">
            <v>35416-52020</v>
          </cell>
          <cell r="B314">
            <v>39</v>
          </cell>
        </row>
        <row r="315">
          <cell r="A315" t="str">
            <v>35417-33021</v>
          </cell>
          <cell r="B315">
            <v>239</v>
          </cell>
        </row>
        <row r="316">
          <cell r="A316" t="str">
            <v>35417-33050</v>
          </cell>
          <cell r="B316">
            <v>73</v>
          </cell>
        </row>
        <row r="317">
          <cell r="A317" t="str">
            <v>35417-52010</v>
          </cell>
          <cell r="B317">
            <v>123</v>
          </cell>
        </row>
        <row r="318">
          <cell r="A318" t="str">
            <v>35418-32010</v>
          </cell>
          <cell r="B318">
            <v>106</v>
          </cell>
        </row>
        <row r="319">
          <cell r="A319" t="str">
            <v>35418-33020</v>
          </cell>
          <cell r="B319">
            <v>116</v>
          </cell>
        </row>
        <row r="320">
          <cell r="A320" t="str">
            <v>35418-52020</v>
          </cell>
          <cell r="B320">
            <v>106</v>
          </cell>
        </row>
        <row r="321">
          <cell r="A321" t="str">
            <v>35418-52040</v>
          </cell>
          <cell r="B321">
            <v>75</v>
          </cell>
        </row>
        <row r="322">
          <cell r="A322" t="str">
            <v>35419-12050</v>
          </cell>
          <cell r="B322">
            <v>62</v>
          </cell>
        </row>
        <row r="323">
          <cell r="A323" t="str">
            <v>35419-32010</v>
          </cell>
          <cell r="B323">
            <v>21</v>
          </cell>
        </row>
        <row r="324">
          <cell r="A324" t="str">
            <v>35419-33010</v>
          </cell>
          <cell r="B324">
            <v>23</v>
          </cell>
        </row>
        <row r="325">
          <cell r="A325" t="str">
            <v>35419-33051</v>
          </cell>
          <cell r="B325">
            <v>20</v>
          </cell>
        </row>
        <row r="326">
          <cell r="A326" t="str">
            <v>35419-46010</v>
          </cell>
          <cell r="B326">
            <v>17</v>
          </cell>
        </row>
        <row r="327">
          <cell r="A327" t="str">
            <v>35419-46020</v>
          </cell>
          <cell r="B327">
            <v>18</v>
          </cell>
        </row>
        <row r="328">
          <cell r="A328" t="str">
            <v>35421-12050</v>
          </cell>
          <cell r="B328">
            <v>30</v>
          </cell>
        </row>
        <row r="329">
          <cell r="A329" t="str">
            <v>35421-33010</v>
          </cell>
          <cell r="B329">
            <v>59</v>
          </cell>
        </row>
        <row r="330">
          <cell r="A330" t="str">
            <v>35421-52010</v>
          </cell>
          <cell r="B330">
            <v>22</v>
          </cell>
        </row>
        <row r="331">
          <cell r="A331" t="str">
            <v>35422-33010</v>
          </cell>
          <cell r="B331">
            <v>7.5</v>
          </cell>
        </row>
        <row r="332">
          <cell r="A332" t="str">
            <v>35422-33020</v>
          </cell>
          <cell r="B332">
            <v>7.5</v>
          </cell>
        </row>
        <row r="333">
          <cell r="A333" t="str">
            <v>35422-33030</v>
          </cell>
          <cell r="B333">
            <v>12</v>
          </cell>
        </row>
        <row r="334">
          <cell r="A334" t="str">
            <v>35424-33010</v>
          </cell>
          <cell r="B334">
            <v>71</v>
          </cell>
        </row>
        <row r="335">
          <cell r="A335" t="str">
            <v>35424-52030</v>
          </cell>
          <cell r="B335">
            <v>58</v>
          </cell>
        </row>
        <row r="336">
          <cell r="A336" t="str">
            <v>35425-33050</v>
          </cell>
          <cell r="B336">
            <v>67</v>
          </cell>
        </row>
        <row r="337">
          <cell r="A337" t="str">
            <v>35426-32020</v>
          </cell>
          <cell r="B337">
            <v>74</v>
          </cell>
        </row>
        <row r="338">
          <cell r="A338" t="str">
            <v>35426-52020</v>
          </cell>
          <cell r="B338">
            <v>64</v>
          </cell>
        </row>
        <row r="339">
          <cell r="A339" t="str">
            <v>35428-12010</v>
          </cell>
          <cell r="B339">
            <v>24</v>
          </cell>
        </row>
        <row r="340">
          <cell r="A340" t="str">
            <v>35432-12320</v>
          </cell>
          <cell r="B340">
            <v>121</v>
          </cell>
        </row>
        <row r="341">
          <cell r="A341" t="str">
            <v>35432-21030</v>
          </cell>
          <cell r="B341">
            <v>107</v>
          </cell>
        </row>
        <row r="342">
          <cell r="A342" t="str">
            <v>35432-33070</v>
          </cell>
          <cell r="B342">
            <v>122</v>
          </cell>
        </row>
        <row r="343">
          <cell r="A343" t="str">
            <v>35432-33120</v>
          </cell>
          <cell r="B343">
            <v>117</v>
          </cell>
        </row>
        <row r="344">
          <cell r="A344" t="str">
            <v>35432-42020</v>
          </cell>
          <cell r="B344">
            <v>116</v>
          </cell>
        </row>
        <row r="345">
          <cell r="A345" t="str">
            <v>35432-52040</v>
          </cell>
          <cell r="B345">
            <v>146</v>
          </cell>
        </row>
        <row r="346">
          <cell r="A346" t="str">
            <v>35432-52042</v>
          </cell>
          <cell r="B346">
            <v>107</v>
          </cell>
        </row>
        <row r="347">
          <cell r="A347" t="str">
            <v>35432-52043</v>
          </cell>
          <cell r="B347">
            <v>108</v>
          </cell>
        </row>
        <row r="348">
          <cell r="A348" t="str">
            <v>35432-52050</v>
          </cell>
          <cell r="B348">
            <v>117</v>
          </cell>
        </row>
        <row r="349">
          <cell r="A349" t="str">
            <v>35432-52060</v>
          </cell>
          <cell r="B349">
            <v>142</v>
          </cell>
        </row>
        <row r="350">
          <cell r="A350" t="str">
            <v>35432-52070</v>
          </cell>
          <cell r="B350">
            <v>107</v>
          </cell>
        </row>
        <row r="351">
          <cell r="A351" t="str">
            <v>35432-68010</v>
          </cell>
          <cell r="B351">
            <v>144</v>
          </cell>
        </row>
        <row r="352">
          <cell r="A352" t="str">
            <v>35433-33011</v>
          </cell>
          <cell r="B352">
            <v>45</v>
          </cell>
        </row>
        <row r="353">
          <cell r="A353" t="str">
            <v>35434-33012</v>
          </cell>
          <cell r="B353">
            <v>45</v>
          </cell>
        </row>
        <row r="354">
          <cell r="A354" t="str">
            <v>35435-33010</v>
          </cell>
          <cell r="B354">
            <v>12</v>
          </cell>
        </row>
        <row r="355">
          <cell r="A355" t="str">
            <v>35435-33030</v>
          </cell>
          <cell r="B355">
            <v>42</v>
          </cell>
        </row>
        <row r="356">
          <cell r="A356" t="str">
            <v>35436-33010</v>
          </cell>
          <cell r="B356">
            <v>11</v>
          </cell>
        </row>
        <row r="357">
          <cell r="A357" t="str">
            <v>35436-33030</v>
          </cell>
          <cell r="B357">
            <v>42</v>
          </cell>
        </row>
        <row r="358">
          <cell r="A358" t="str">
            <v>35437-33010</v>
          </cell>
          <cell r="B358">
            <v>105</v>
          </cell>
        </row>
        <row r="359">
          <cell r="A359" t="str">
            <v>35437-33020</v>
          </cell>
          <cell r="B359">
            <v>115</v>
          </cell>
        </row>
        <row r="360">
          <cell r="A360" t="str">
            <v>35437-33030</v>
          </cell>
          <cell r="B360">
            <v>96</v>
          </cell>
        </row>
        <row r="361">
          <cell r="A361" t="str">
            <v>35437-33040</v>
          </cell>
          <cell r="B361">
            <v>114</v>
          </cell>
        </row>
        <row r="362">
          <cell r="A362" t="str">
            <v>35437-33050</v>
          </cell>
          <cell r="B362">
            <v>99</v>
          </cell>
        </row>
        <row r="363">
          <cell r="A363" t="str">
            <v>35438-33020</v>
          </cell>
          <cell r="B363">
            <v>52</v>
          </cell>
        </row>
        <row r="364">
          <cell r="A364" t="str">
            <v>35438-33030</v>
          </cell>
          <cell r="B364">
            <v>5</v>
          </cell>
        </row>
        <row r="365">
          <cell r="A365" t="str">
            <v>35438-33050</v>
          </cell>
          <cell r="B365">
            <v>99</v>
          </cell>
        </row>
        <row r="366">
          <cell r="A366" t="str">
            <v>35438-42010</v>
          </cell>
          <cell r="B366">
            <v>56</v>
          </cell>
        </row>
        <row r="367">
          <cell r="A367" t="str">
            <v>35438-52010</v>
          </cell>
          <cell r="B367">
            <v>55</v>
          </cell>
        </row>
        <row r="368">
          <cell r="A368" t="str">
            <v>35438-52020</v>
          </cell>
          <cell r="B368">
            <v>53</v>
          </cell>
        </row>
        <row r="369">
          <cell r="A369" t="str">
            <v>35438-52030</v>
          </cell>
          <cell r="B369">
            <v>53</v>
          </cell>
        </row>
        <row r="370">
          <cell r="A370" t="str">
            <v>35439-33010</v>
          </cell>
          <cell r="B370">
            <v>38</v>
          </cell>
        </row>
        <row r="371">
          <cell r="A371" t="str">
            <v>35441-12020</v>
          </cell>
          <cell r="B371">
            <v>23</v>
          </cell>
        </row>
        <row r="372">
          <cell r="A372" t="str">
            <v>35441-32020</v>
          </cell>
          <cell r="B372">
            <v>28</v>
          </cell>
        </row>
        <row r="373">
          <cell r="A373" t="str">
            <v>35441-52010</v>
          </cell>
          <cell r="B373">
            <v>66</v>
          </cell>
        </row>
        <row r="374">
          <cell r="A374" t="str">
            <v>35442-21011</v>
          </cell>
          <cell r="B374">
            <v>27</v>
          </cell>
        </row>
        <row r="375">
          <cell r="A375" t="str">
            <v>35442-33030</v>
          </cell>
          <cell r="B375">
            <v>81</v>
          </cell>
        </row>
        <row r="376">
          <cell r="A376" t="str">
            <v>35443-33030</v>
          </cell>
          <cell r="B376">
            <v>67</v>
          </cell>
        </row>
        <row r="377">
          <cell r="A377" t="str">
            <v>35444-12010</v>
          </cell>
          <cell r="B377">
            <v>92</v>
          </cell>
        </row>
        <row r="378">
          <cell r="A378" t="str">
            <v>35444-33030</v>
          </cell>
          <cell r="B378">
            <v>14</v>
          </cell>
        </row>
        <row r="379">
          <cell r="A379" t="str">
            <v>35445-12050</v>
          </cell>
          <cell r="B379">
            <v>73</v>
          </cell>
        </row>
        <row r="380">
          <cell r="A380" t="str">
            <v>35445-33020</v>
          </cell>
          <cell r="B380">
            <v>72</v>
          </cell>
        </row>
        <row r="381">
          <cell r="A381" t="str">
            <v>35445-33050</v>
          </cell>
          <cell r="B381">
            <v>39</v>
          </cell>
        </row>
        <row r="382">
          <cell r="A382" t="str">
            <v>35445-52010</v>
          </cell>
          <cell r="B382">
            <v>27</v>
          </cell>
        </row>
        <row r="383">
          <cell r="A383" t="str">
            <v>35446-33020</v>
          </cell>
          <cell r="B383">
            <v>23</v>
          </cell>
        </row>
        <row r="384">
          <cell r="A384" t="str">
            <v>35446-44010</v>
          </cell>
          <cell r="B384">
            <v>32</v>
          </cell>
        </row>
        <row r="385">
          <cell r="A385" t="str">
            <v>35447-33010</v>
          </cell>
          <cell r="B385">
            <v>11</v>
          </cell>
        </row>
        <row r="386">
          <cell r="A386" t="str">
            <v>35447-33030</v>
          </cell>
          <cell r="B386">
            <v>45</v>
          </cell>
        </row>
        <row r="387">
          <cell r="A387" t="str">
            <v>35449-12030</v>
          </cell>
          <cell r="B387">
            <v>44</v>
          </cell>
        </row>
        <row r="388">
          <cell r="A388" t="str">
            <v>35449-33010</v>
          </cell>
          <cell r="B388">
            <v>67</v>
          </cell>
        </row>
        <row r="389">
          <cell r="A389" t="str">
            <v>35451-33010</v>
          </cell>
          <cell r="B389">
            <v>83</v>
          </cell>
        </row>
        <row r="390">
          <cell r="A390" t="str">
            <v>35452-12010</v>
          </cell>
          <cell r="B390">
            <v>48</v>
          </cell>
        </row>
        <row r="391">
          <cell r="A391" t="str">
            <v>35452-33020</v>
          </cell>
          <cell r="B391">
            <v>34</v>
          </cell>
        </row>
        <row r="392">
          <cell r="A392" t="str">
            <v>35453-12010</v>
          </cell>
          <cell r="B392">
            <v>76</v>
          </cell>
        </row>
        <row r="393">
          <cell r="A393" t="str">
            <v>35454-33030</v>
          </cell>
          <cell r="B393">
            <v>34</v>
          </cell>
        </row>
        <row r="394">
          <cell r="A394" t="str">
            <v>35456-33010</v>
          </cell>
          <cell r="B394">
            <v>88</v>
          </cell>
        </row>
        <row r="395">
          <cell r="A395" t="str">
            <v>35456-52020</v>
          </cell>
          <cell r="B395">
            <v>73</v>
          </cell>
        </row>
        <row r="396">
          <cell r="A396" t="str">
            <v>35457-12020</v>
          </cell>
          <cell r="B396">
            <v>74</v>
          </cell>
        </row>
        <row r="397">
          <cell r="A397" t="str">
            <v>35458-33011</v>
          </cell>
          <cell r="B397">
            <v>41</v>
          </cell>
        </row>
        <row r="398">
          <cell r="A398" t="str">
            <v>35462-33010</v>
          </cell>
          <cell r="B398">
            <v>58</v>
          </cell>
        </row>
        <row r="399">
          <cell r="A399" t="str">
            <v>35464-33010</v>
          </cell>
          <cell r="B399">
            <v>88</v>
          </cell>
        </row>
        <row r="400">
          <cell r="A400" t="str">
            <v>35464-52020</v>
          </cell>
          <cell r="B400">
            <v>68</v>
          </cell>
        </row>
        <row r="401">
          <cell r="A401" t="str">
            <v>35465-33020</v>
          </cell>
          <cell r="B401">
            <v>81</v>
          </cell>
        </row>
        <row r="402">
          <cell r="A402" t="str">
            <v>35466-12010</v>
          </cell>
          <cell r="B402">
            <v>78</v>
          </cell>
        </row>
        <row r="403">
          <cell r="A403" t="str">
            <v>35466-33010</v>
          </cell>
          <cell r="B403">
            <v>29</v>
          </cell>
        </row>
        <row r="404">
          <cell r="A404" t="str">
            <v>35466-33040</v>
          </cell>
          <cell r="B404">
            <v>78</v>
          </cell>
        </row>
        <row r="405">
          <cell r="A405" t="str">
            <v>35466-52020</v>
          </cell>
          <cell r="B405">
            <v>23</v>
          </cell>
        </row>
        <row r="406">
          <cell r="A406" t="str">
            <v>35467-33010</v>
          </cell>
          <cell r="B406">
            <v>22</v>
          </cell>
        </row>
        <row r="407">
          <cell r="A407" t="str">
            <v>35467-52020</v>
          </cell>
          <cell r="B407">
            <v>16</v>
          </cell>
        </row>
        <row r="408">
          <cell r="A408" t="str">
            <v>35468-12050</v>
          </cell>
          <cell r="B408">
            <v>109</v>
          </cell>
        </row>
        <row r="409">
          <cell r="A409" t="str">
            <v>35468-33030</v>
          </cell>
          <cell r="B409">
            <v>42</v>
          </cell>
        </row>
        <row r="410">
          <cell r="A410" t="str">
            <v>35468-33040</v>
          </cell>
          <cell r="B410">
            <v>87</v>
          </cell>
        </row>
        <row r="411">
          <cell r="A411" t="str">
            <v>35468-33060</v>
          </cell>
          <cell r="B411">
            <v>67</v>
          </cell>
        </row>
        <row r="412">
          <cell r="A412" t="str">
            <v>35468-52020</v>
          </cell>
          <cell r="B412">
            <v>46</v>
          </cell>
        </row>
        <row r="413">
          <cell r="A413" t="str">
            <v>35469-33010</v>
          </cell>
          <cell r="B413">
            <v>7</v>
          </cell>
        </row>
        <row r="414">
          <cell r="A414" t="str">
            <v>35469-52010</v>
          </cell>
          <cell r="B414">
            <v>4</v>
          </cell>
        </row>
        <row r="415">
          <cell r="A415" t="str">
            <v>35471-12010</v>
          </cell>
          <cell r="B415">
            <v>109</v>
          </cell>
        </row>
        <row r="416">
          <cell r="A416" t="str">
            <v>35471-33011</v>
          </cell>
          <cell r="B416">
            <v>153</v>
          </cell>
        </row>
        <row r="417">
          <cell r="A417" t="str">
            <v>35471-33040</v>
          </cell>
          <cell r="B417">
            <v>83</v>
          </cell>
        </row>
        <row r="418">
          <cell r="A418" t="str">
            <v>35472-12060</v>
          </cell>
          <cell r="B418">
            <v>49</v>
          </cell>
        </row>
        <row r="419">
          <cell r="A419" t="str">
            <v>35472-33020</v>
          </cell>
          <cell r="B419">
            <v>401</v>
          </cell>
        </row>
        <row r="420">
          <cell r="A420" t="str">
            <v>35472-33070</v>
          </cell>
          <cell r="B420">
            <v>49</v>
          </cell>
        </row>
        <row r="421">
          <cell r="A421" t="str">
            <v>35472-52020</v>
          </cell>
          <cell r="B421">
            <v>322</v>
          </cell>
        </row>
        <row r="422">
          <cell r="A422" t="str">
            <v>35473-33020</v>
          </cell>
          <cell r="B422">
            <v>12</v>
          </cell>
        </row>
        <row r="423">
          <cell r="A423" t="str">
            <v>35474-33011</v>
          </cell>
          <cell r="B423">
            <v>174</v>
          </cell>
        </row>
        <row r="424">
          <cell r="A424" t="str">
            <v>35474-33030</v>
          </cell>
          <cell r="B424">
            <v>21</v>
          </cell>
        </row>
        <row r="425">
          <cell r="A425" t="str">
            <v>35474-52010</v>
          </cell>
          <cell r="B425">
            <v>18</v>
          </cell>
        </row>
        <row r="426">
          <cell r="A426" t="str">
            <v>35475-52010</v>
          </cell>
          <cell r="B426">
            <v>20</v>
          </cell>
        </row>
        <row r="427">
          <cell r="A427" t="str">
            <v>35476-52010</v>
          </cell>
          <cell r="B427">
            <v>40</v>
          </cell>
        </row>
        <row r="428">
          <cell r="A428" t="str">
            <v>35476-52020</v>
          </cell>
          <cell r="B428">
            <v>31</v>
          </cell>
        </row>
        <row r="429">
          <cell r="A429" t="str">
            <v>35477-33021</v>
          </cell>
          <cell r="B429">
            <v>33</v>
          </cell>
        </row>
        <row r="430">
          <cell r="A430" t="str">
            <v>35477-33060</v>
          </cell>
          <cell r="B430">
            <v>15</v>
          </cell>
        </row>
        <row r="431">
          <cell r="A431" t="str">
            <v>35477-52020</v>
          </cell>
          <cell r="B431">
            <v>25</v>
          </cell>
        </row>
        <row r="432">
          <cell r="A432" t="str">
            <v>35478-12020</v>
          </cell>
          <cell r="B432">
            <v>4</v>
          </cell>
        </row>
        <row r="433">
          <cell r="A433" t="str">
            <v>35478-33010</v>
          </cell>
          <cell r="B433">
            <v>12</v>
          </cell>
        </row>
        <row r="434">
          <cell r="A434" t="str">
            <v>35478-52010</v>
          </cell>
          <cell r="B434">
            <v>4.5</v>
          </cell>
        </row>
        <row r="435">
          <cell r="A435" t="str">
            <v>35479-52010</v>
          </cell>
          <cell r="B435">
            <v>3.5</v>
          </cell>
        </row>
        <row r="436">
          <cell r="A436" t="str">
            <v>35481-33010</v>
          </cell>
          <cell r="B436">
            <v>23</v>
          </cell>
        </row>
        <row r="437">
          <cell r="A437" t="str">
            <v>35481-33020</v>
          </cell>
          <cell r="B437">
            <v>13</v>
          </cell>
        </row>
        <row r="438">
          <cell r="A438" t="str">
            <v>35481-33040</v>
          </cell>
          <cell r="B438">
            <v>10</v>
          </cell>
        </row>
        <row r="439">
          <cell r="A439" t="str">
            <v>35482-12010</v>
          </cell>
          <cell r="B439">
            <v>7</v>
          </cell>
        </row>
        <row r="440">
          <cell r="A440" t="str">
            <v>35482-52020</v>
          </cell>
          <cell r="B440">
            <v>10</v>
          </cell>
        </row>
        <row r="441">
          <cell r="A441" t="str">
            <v>35483-52010</v>
          </cell>
          <cell r="B441">
            <v>27</v>
          </cell>
        </row>
        <row r="442">
          <cell r="A442" t="str">
            <v>35484-52010</v>
          </cell>
          <cell r="B442">
            <v>40</v>
          </cell>
        </row>
        <row r="443">
          <cell r="A443" t="str">
            <v>35486-33010</v>
          </cell>
          <cell r="B443">
            <v>12</v>
          </cell>
        </row>
        <row r="444">
          <cell r="A444" t="str">
            <v>35488-33010</v>
          </cell>
          <cell r="B444">
            <v>33</v>
          </cell>
        </row>
        <row r="445">
          <cell r="A445" t="str">
            <v>35488-33040</v>
          </cell>
          <cell r="B445">
            <v>8.5</v>
          </cell>
        </row>
        <row r="446">
          <cell r="A446" t="str">
            <v>35488-52010</v>
          </cell>
          <cell r="B446">
            <v>25</v>
          </cell>
        </row>
        <row r="447">
          <cell r="A447" t="str">
            <v>35491-33010</v>
          </cell>
          <cell r="B447">
            <v>74</v>
          </cell>
        </row>
        <row r="448">
          <cell r="A448" t="str">
            <v>35491-52010</v>
          </cell>
          <cell r="B448">
            <v>51</v>
          </cell>
        </row>
        <row r="449">
          <cell r="A449" t="str">
            <v>35492-33011</v>
          </cell>
          <cell r="B449">
            <v>104</v>
          </cell>
        </row>
        <row r="450">
          <cell r="A450" t="str">
            <v>35492-52010</v>
          </cell>
          <cell r="B450">
            <v>44</v>
          </cell>
        </row>
        <row r="451">
          <cell r="A451" t="str">
            <v>35493-52030</v>
          </cell>
          <cell r="B451">
            <v>7</v>
          </cell>
        </row>
        <row r="452">
          <cell r="A452" t="str">
            <v>35495-22020</v>
          </cell>
          <cell r="B452">
            <v>10</v>
          </cell>
        </row>
        <row r="453">
          <cell r="A453" t="str">
            <v>35496-12020</v>
          </cell>
          <cell r="B453">
            <v>66</v>
          </cell>
        </row>
        <row r="454">
          <cell r="A454" t="str">
            <v>35496-52010</v>
          </cell>
          <cell r="B454">
            <v>50</v>
          </cell>
        </row>
        <row r="455">
          <cell r="A455" t="str">
            <v>35497-12030</v>
          </cell>
          <cell r="B455">
            <v>65</v>
          </cell>
        </row>
        <row r="456">
          <cell r="A456" t="str">
            <v>35497-33010</v>
          </cell>
          <cell r="B456">
            <v>88</v>
          </cell>
        </row>
        <row r="457">
          <cell r="A457" t="str">
            <v>35497-52020</v>
          </cell>
          <cell r="B457">
            <v>66</v>
          </cell>
        </row>
        <row r="458">
          <cell r="A458" t="str">
            <v>35501-12040</v>
          </cell>
          <cell r="B458">
            <v>149</v>
          </cell>
        </row>
        <row r="459">
          <cell r="A459" t="str">
            <v>35501-33010</v>
          </cell>
          <cell r="B459">
            <v>141</v>
          </cell>
        </row>
        <row r="460">
          <cell r="A460" t="str">
            <v>35501-33020</v>
          </cell>
          <cell r="B460">
            <v>148</v>
          </cell>
        </row>
        <row r="461">
          <cell r="A461" t="str">
            <v>35501-52020</v>
          </cell>
          <cell r="B461">
            <v>160</v>
          </cell>
        </row>
        <row r="462">
          <cell r="A462" t="str">
            <v>35505-20030</v>
          </cell>
          <cell r="B462">
            <v>130</v>
          </cell>
        </row>
        <row r="463">
          <cell r="A463" t="str">
            <v>35505-32030</v>
          </cell>
          <cell r="B463">
            <v>97</v>
          </cell>
        </row>
        <row r="464">
          <cell r="A464" t="str">
            <v>35505-32040</v>
          </cell>
          <cell r="B464">
            <v>96</v>
          </cell>
        </row>
        <row r="465">
          <cell r="A465" t="str">
            <v>35505-33010</v>
          </cell>
          <cell r="B465">
            <v>125</v>
          </cell>
        </row>
        <row r="466">
          <cell r="A466" t="str">
            <v>35505-52020</v>
          </cell>
          <cell r="B466">
            <v>130</v>
          </cell>
        </row>
        <row r="467">
          <cell r="A467" t="str">
            <v>35506-52010</v>
          </cell>
          <cell r="B467">
            <v>164</v>
          </cell>
        </row>
        <row r="468">
          <cell r="A468" t="str">
            <v>35518-63010</v>
          </cell>
          <cell r="B468">
            <v>4</v>
          </cell>
        </row>
        <row r="469">
          <cell r="A469" t="str">
            <v>35520-33030</v>
          </cell>
          <cell r="B469">
            <v>387</v>
          </cell>
        </row>
        <row r="470">
          <cell r="A470" t="str">
            <v>35520-33050</v>
          </cell>
          <cell r="B470">
            <v>406</v>
          </cell>
        </row>
        <row r="471">
          <cell r="A471" t="str">
            <v>35520-33060</v>
          </cell>
          <cell r="B471">
            <v>428</v>
          </cell>
        </row>
        <row r="472">
          <cell r="A472" t="str">
            <v>35520-33070</v>
          </cell>
          <cell r="B472">
            <v>447</v>
          </cell>
        </row>
        <row r="473">
          <cell r="A473" t="str">
            <v>35520-41010</v>
          </cell>
          <cell r="B473">
            <v>344</v>
          </cell>
        </row>
        <row r="474">
          <cell r="A474" t="str">
            <v>35520-45020</v>
          </cell>
          <cell r="B474">
            <v>324</v>
          </cell>
        </row>
        <row r="475">
          <cell r="A475" t="str">
            <v>35521-33020</v>
          </cell>
          <cell r="B475">
            <v>60</v>
          </cell>
        </row>
        <row r="476">
          <cell r="A476" t="str">
            <v>35521-33030</v>
          </cell>
          <cell r="B476">
            <v>72</v>
          </cell>
        </row>
        <row r="477">
          <cell r="A477" t="str">
            <v>35522-33010</v>
          </cell>
          <cell r="B477">
            <v>48</v>
          </cell>
        </row>
        <row r="478">
          <cell r="A478" t="str">
            <v>35523-32010</v>
          </cell>
          <cell r="B478">
            <v>1.5</v>
          </cell>
        </row>
        <row r="479">
          <cell r="A479" t="str">
            <v>35556-32020</v>
          </cell>
          <cell r="B479">
            <v>20</v>
          </cell>
        </row>
        <row r="480">
          <cell r="A480" t="str">
            <v>35556-33010</v>
          </cell>
          <cell r="B480">
            <v>17</v>
          </cell>
        </row>
        <row r="481">
          <cell r="A481" t="str">
            <v>35556-52030</v>
          </cell>
          <cell r="B481">
            <v>11</v>
          </cell>
        </row>
        <row r="482">
          <cell r="A482" t="str">
            <v>35556-63010</v>
          </cell>
          <cell r="B482">
            <v>13</v>
          </cell>
        </row>
        <row r="483">
          <cell r="A483" t="str">
            <v>35557-12040</v>
          </cell>
          <cell r="B483">
            <v>480</v>
          </cell>
        </row>
        <row r="484">
          <cell r="A484" t="str">
            <v>35557-33010</v>
          </cell>
          <cell r="B484">
            <v>337</v>
          </cell>
        </row>
        <row r="485">
          <cell r="A485" t="str">
            <v>35557-33020</v>
          </cell>
          <cell r="B485">
            <v>541</v>
          </cell>
        </row>
        <row r="486">
          <cell r="A486" t="str">
            <v>35557-52020</v>
          </cell>
          <cell r="B486">
            <v>708</v>
          </cell>
        </row>
        <row r="487">
          <cell r="A487" t="str">
            <v>35558-33010</v>
          </cell>
          <cell r="B487">
            <v>11</v>
          </cell>
        </row>
        <row r="488">
          <cell r="A488" t="str">
            <v>35561-33010</v>
          </cell>
          <cell r="B488">
            <v>114</v>
          </cell>
        </row>
        <row r="489">
          <cell r="A489" t="str">
            <v>35561-33020</v>
          </cell>
          <cell r="B489">
            <v>356</v>
          </cell>
        </row>
        <row r="490">
          <cell r="A490" t="str">
            <v>35561-52020</v>
          </cell>
          <cell r="B490">
            <v>104</v>
          </cell>
        </row>
        <row r="491">
          <cell r="A491" t="str">
            <v>35572-12160</v>
          </cell>
          <cell r="B491">
            <v>38</v>
          </cell>
        </row>
        <row r="492">
          <cell r="A492" t="str">
            <v>35572-20250</v>
          </cell>
          <cell r="B492">
            <v>36</v>
          </cell>
        </row>
        <row r="493">
          <cell r="A493" t="str">
            <v>35572-33010</v>
          </cell>
          <cell r="B493">
            <v>61</v>
          </cell>
        </row>
        <row r="494">
          <cell r="A494" t="str">
            <v>35572-33020</v>
          </cell>
          <cell r="B494">
            <v>54</v>
          </cell>
        </row>
        <row r="495">
          <cell r="A495" t="str">
            <v>35572-52030</v>
          </cell>
          <cell r="B495">
            <v>34</v>
          </cell>
        </row>
        <row r="496">
          <cell r="A496" t="str">
            <v>35572-52040</v>
          </cell>
          <cell r="B496">
            <v>33</v>
          </cell>
        </row>
        <row r="497">
          <cell r="A497" t="str">
            <v>35593-12020</v>
          </cell>
          <cell r="B497">
            <v>225</v>
          </cell>
        </row>
        <row r="498">
          <cell r="A498" t="str">
            <v>35593-33010</v>
          </cell>
          <cell r="B498">
            <v>25</v>
          </cell>
        </row>
        <row r="499">
          <cell r="A499" t="str">
            <v>35593-52010</v>
          </cell>
          <cell r="B499">
            <v>39</v>
          </cell>
        </row>
        <row r="500">
          <cell r="A500" t="str">
            <v>35595-33010</v>
          </cell>
          <cell r="B500">
            <v>68</v>
          </cell>
        </row>
        <row r="501">
          <cell r="A501" t="str">
            <v>35595-52020</v>
          </cell>
          <cell r="B501">
            <v>127</v>
          </cell>
        </row>
        <row r="502">
          <cell r="A502" t="str">
            <v>35596-33010</v>
          </cell>
          <cell r="B502">
            <v>56</v>
          </cell>
        </row>
        <row r="503">
          <cell r="A503" t="str">
            <v>35598-12020</v>
          </cell>
          <cell r="B503">
            <v>296</v>
          </cell>
        </row>
        <row r="504">
          <cell r="A504" t="str">
            <v>35598-33010</v>
          </cell>
          <cell r="B504">
            <v>238</v>
          </cell>
        </row>
        <row r="505">
          <cell r="A505" t="str">
            <v>35599-32020</v>
          </cell>
          <cell r="B505">
            <v>19</v>
          </cell>
        </row>
        <row r="506">
          <cell r="A506" t="str">
            <v>35599-33010</v>
          </cell>
          <cell r="B506">
            <v>14</v>
          </cell>
        </row>
        <row r="507">
          <cell r="A507" t="str">
            <v>35599-52010</v>
          </cell>
          <cell r="B507">
            <v>11</v>
          </cell>
        </row>
        <row r="508">
          <cell r="A508" t="str">
            <v>35603-12040</v>
          </cell>
          <cell r="B508">
            <v>76</v>
          </cell>
        </row>
        <row r="509">
          <cell r="A509" t="str">
            <v>35603-52020</v>
          </cell>
          <cell r="B509">
            <v>91</v>
          </cell>
        </row>
        <row r="510">
          <cell r="A510" t="str">
            <v>35604-33010</v>
          </cell>
          <cell r="B510">
            <v>86</v>
          </cell>
        </row>
        <row r="511">
          <cell r="A511" t="str">
            <v>35604-33020</v>
          </cell>
          <cell r="B511">
            <v>104</v>
          </cell>
        </row>
        <row r="512">
          <cell r="A512" t="str">
            <v>35604-52020</v>
          </cell>
          <cell r="B512">
            <v>95</v>
          </cell>
        </row>
        <row r="513">
          <cell r="A513" t="str">
            <v>35605-52010</v>
          </cell>
          <cell r="B513">
            <v>751</v>
          </cell>
        </row>
        <row r="514">
          <cell r="A514" t="str">
            <v>35605-52020</v>
          </cell>
          <cell r="B514">
            <v>750</v>
          </cell>
        </row>
        <row r="515">
          <cell r="A515" t="str">
            <v>35606-32031</v>
          </cell>
          <cell r="B515">
            <v>219</v>
          </cell>
        </row>
        <row r="516">
          <cell r="A516" t="str">
            <v>35606-52020</v>
          </cell>
          <cell r="B516">
            <v>181</v>
          </cell>
        </row>
        <row r="517">
          <cell r="A517" t="str">
            <v>35607-52010</v>
          </cell>
          <cell r="B517">
            <v>18</v>
          </cell>
        </row>
        <row r="518">
          <cell r="A518" t="str">
            <v>35608-33010</v>
          </cell>
          <cell r="B518">
            <v>64</v>
          </cell>
        </row>
        <row r="519">
          <cell r="A519" t="str">
            <v>35608-33020</v>
          </cell>
          <cell r="B519">
            <v>94</v>
          </cell>
        </row>
        <row r="520">
          <cell r="A520" t="str">
            <v>35608-33030</v>
          </cell>
          <cell r="B520">
            <v>22</v>
          </cell>
        </row>
        <row r="521">
          <cell r="A521" t="str">
            <v>35608-52020</v>
          </cell>
          <cell r="B521">
            <v>109</v>
          </cell>
        </row>
        <row r="522">
          <cell r="A522" t="str">
            <v>35610-33040</v>
          </cell>
          <cell r="B522">
            <v>3959</v>
          </cell>
        </row>
        <row r="523">
          <cell r="A523" t="str">
            <v>35610-33050</v>
          </cell>
          <cell r="B523">
            <v>3476</v>
          </cell>
        </row>
        <row r="524">
          <cell r="A524" t="str">
            <v>35612-12070</v>
          </cell>
          <cell r="B524">
            <v>250</v>
          </cell>
        </row>
        <row r="525">
          <cell r="A525" t="str">
            <v>35613-52010</v>
          </cell>
          <cell r="B525">
            <v>74</v>
          </cell>
        </row>
        <row r="526">
          <cell r="A526" t="str">
            <v>35616-32010</v>
          </cell>
          <cell r="B526">
            <v>10</v>
          </cell>
        </row>
        <row r="527">
          <cell r="A527" t="str">
            <v>35616-32030</v>
          </cell>
          <cell r="B527">
            <v>154</v>
          </cell>
        </row>
        <row r="528">
          <cell r="A528" t="str">
            <v>35617-12030</v>
          </cell>
          <cell r="B528">
            <v>59</v>
          </cell>
        </row>
        <row r="529">
          <cell r="A529" t="str">
            <v>35617-16010</v>
          </cell>
          <cell r="B529">
            <v>50</v>
          </cell>
        </row>
        <row r="530">
          <cell r="A530" t="str">
            <v>35617-32011</v>
          </cell>
          <cell r="B530">
            <v>45</v>
          </cell>
        </row>
        <row r="531">
          <cell r="A531" t="str">
            <v>35617-52020</v>
          </cell>
          <cell r="B531">
            <v>56</v>
          </cell>
        </row>
        <row r="532">
          <cell r="A532" t="str">
            <v>35621-33010</v>
          </cell>
          <cell r="B532">
            <v>267</v>
          </cell>
        </row>
        <row r="533">
          <cell r="A533" t="str">
            <v>35622-33010</v>
          </cell>
          <cell r="B533">
            <v>219</v>
          </cell>
        </row>
        <row r="534">
          <cell r="A534" t="str">
            <v>35623-12080</v>
          </cell>
          <cell r="B534">
            <v>214</v>
          </cell>
        </row>
        <row r="535">
          <cell r="A535" t="str">
            <v>35623-33010</v>
          </cell>
          <cell r="B535">
            <v>252</v>
          </cell>
        </row>
        <row r="536">
          <cell r="A536" t="str">
            <v>35623-33060</v>
          </cell>
          <cell r="B536">
            <v>868</v>
          </cell>
        </row>
        <row r="537">
          <cell r="A537" t="str">
            <v>35623-52030</v>
          </cell>
          <cell r="B537">
            <v>163</v>
          </cell>
        </row>
        <row r="538">
          <cell r="A538" t="str">
            <v>35624-32010</v>
          </cell>
          <cell r="B538">
            <v>159</v>
          </cell>
        </row>
        <row r="539">
          <cell r="A539" t="str">
            <v>35624-33010</v>
          </cell>
          <cell r="B539">
            <v>163</v>
          </cell>
        </row>
        <row r="540">
          <cell r="A540" t="str">
            <v>35624-52020</v>
          </cell>
          <cell r="B540">
            <v>188</v>
          </cell>
        </row>
        <row r="541">
          <cell r="A541" t="str">
            <v>35626-52010</v>
          </cell>
          <cell r="B541">
            <v>188</v>
          </cell>
        </row>
        <row r="542">
          <cell r="A542" t="str">
            <v>35626-52020</v>
          </cell>
          <cell r="B542">
            <v>191</v>
          </cell>
        </row>
        <row r="543">
          <cell r="A543" t="str">
            <v>35633-12090</v>
          </cell>
          <cell r="B543">
            <v>56</v>
          </cell>
        </row>
        <row r="544">
          <cell r="A544" t="str">
            <v>35633-33030</v>
          </cell>
          <cell r="B544">
            <v>89</v>
          </cell>
        </row>
        <row r="545">
          <cell r="A545" t="str">
            <v>35633-33040</v>
          </cell>
          <cell r="B545">
            <v>118</v>
          </cell>
        </row>
        <row r="546">
          <cell r="A546" t="str">
            <v>35633-33050</v>
          </cell>
          <cell r="B546">
            <v>87</v>
          </cell>
        </row>
        <row r="547">
          <cell r="A547" t="str">
            <v>35633-41010</v>
          </cell>
          <cell r="B547">
            <v>96</v>
          </cell>
        </row>
        <row r="548">
          <cell r="A548" t="str">
            <v>35633-52020</v>
          </cell>
          <cell r="B548">
            <v>62</v>
          </cell>
        </row>
        <row r="549">
          <cell r="A549" t="str">
            <v>35634-12050</v>
          </cell>
          <cell r="B549">
            <v>18</v>
          </cell>
        </row>
        <row r="550">
          <cell r="A550" t="str">
            <v>35634-52020</v>
          </cell>
          <cell r="B550">
            <v>54</v>
          </cell>
        </row>
        <row r="551">
          <cell r="A551" t="str">
            <v>35635-12020</v>
          </cell>
          <cell r="B551">
            <v>117</v>
          </cell>
        </row>
        <row r="552">
          <cell r="A552" t="str">
            <v>35635-12030</v>
          </cell>
          <cell r="B552">
            <v>114</v>
          </cell>
        </row>
        <row r="553">
          <cell r="A553" t="str">
            <v>35635-12040</v>
          </cell>
          <cell r="B553">
            <v>117</v>
          </cell>
        </row>
        <row r="554">
          <cell r="A554" t="str">
            <v>35635-12050</v>
          </cell>
          <cell r="B554">
            <v>120</v>
          </cell>
        </row>
        <row r="555">
          <cell r="A555" t="str">
            <v>35635-12060</v>
          </cell>
          <cell r="B555">
            <v>123</v>
          </cell>
        </row>
        <row r="556">
          <cell r="A556" t="str">
            <v>35635-52050</v>
          </cell>
          <cell r="B556">
            <v>143</v>
          </cell>
        </row>
        <row r="557">
          <cell r="A557" t="str">
            <v>35635-52060</v>
          </cell>
          <cell r="B557">
            <v>149</v>
          </cell>
        </row>
        <row r="558">
          <cell r="A558" t="str">
            <v>35635-52070</v>
          </cell>
          <cell r="B558">
            <v>149</v>
          </cell>
        </row>
        <row r="559">
          <cell r="A559" t="str">
            <v>35635-52080</v>
          </cell>
          <cell r="B559">
            <v>153</v>
          </cell>
        </row>
        <row r="560">
          <cell r="A560" t="str">
            <v>35642-52010</v>
          </cell>
          <cell r="B560">
            <v>215</v>
          </cell>
        </row>
        <row r="561">
          <cell r="A561" t="str">
            <v>35647-33020</v>
          </cell>
          <cell r="B561">
            <v>95</v>
          </cell>
        </row>
        <row r="562">
          <cell r="A562" t="str">
            <v>35648-33010</v>
          </cell>
          <cell r="B562">
            <v>103</v>
          </cell>
        </row>
        <row r="563">
          <cell r="A563" t="str">
            <v>35648-33020</v>
          </cell>
          <cell r="B563">
            <v>90</v>
          </cell>
        </row>
        <row r="564">
          <cell r="A564" t="str">
            <v>35648-33030</v>
          </cell>
          <cell r="B564">
            <v>146</v>
          </cell>
        </row>
        <row r="565">
          <cell r="A565" t="str">
            <v>35648-52020</v>
          </cell>
          <cell r="B565">
            <v>23</v>
          </cell>
        </row>
        <row r="566">
          <cell r="A566" t="str">
            <v>35649-52020</v>
          </cell>
          <cell r="B566">
            <v>103</v>
          </cell>
        </row>
        <row r="567">
          <cell r="A567" t="str">
            <v>35649-52030</v>
          </cell>
          <cell r="B567">
            <v>114</v>
          </cell>
        </row>
        <row r="568">
          <cell r="A568" t="str">
            <v>35649-52040</v>
          </cell>
          <cell r="B568">
            <v>118</v>
          </cell>
        </row>
        <row r="569">
          <cell r="A569" t="str">
            <v>35649-52050</v>
          </cell>
          <cell r="B569">
            <v>122</v>
          </cell>
        </row>
        <row r="570">
          <cell r="A570" t="str">
            <v>35650-33070</v>
          </cell>
          <cell r="B570">
            <v>8958</v>
          </cell>
        </row>
        <row r="571">
          <cell r="A571" t="str">
            <v>35653-33010</v>
          </cell>
          <cell r="B571">
            <v>56</v>
          </cell>
        </row>
        <row r="572">
          <cell r="A572" t="str">
            <v>35661-33010</v>
          </cell>
          <cell r="B572">
            <v>489</v>
          </cell>
        </row>
        <row r="573">
          <cell r="A573" t="str">
            <v>35663-32020</v>
          </cell>
          <cell r="B573">
            <v>610</v>
          </cell>
        </row>
        <row r="574">
          <cell r="A574" t="str">
            <v>35663-33010</v>
          </cell>
          <cell r="B574">
            <v>300</v>
          </cell>
        </row>
        <row r="575">
          <cell r="A575" t="str">
            <v>35663-52021</v>
          </cell>
          <cell r="B575">
            <v>900</v>
          </cell>
        </row>
        <row r="576">
          <cell r="A576" t="str">
            <v>35664-32010</v>
          </cell>
          <cell r="B576">
            <v>335</v>
          </cell>
        </row>
        <row r="577">
          <cell r="A577" t="str">
            <v>35664-52020</v>
          </cell>
          <cell r="B577">
            <v>275</v>
          </cell>
        </row>
        <row r="578">
          <cell r="A578" t="str">
            <v>35667-52020</v>
          </cell>
          <cell r="B578">
            <v>40</v>
          </cell>
        </row>
        <row r="579">
          <cell r="A579" t="str">
            <v>35668-12010</v>
          </cell>
          <cell r="B579">
            <v>269</v>
          </cell>
        </row>
        <row r="580">
          <cell r="A580" t="str">
            <v>35671-12010</v>
          </cell>
          <cell r="B580">
            <v>193</v>
          </cell>
        </row>
        <row r="581">
          <cell r="A581" t="str">
            <v>35671-33010</v>
          </cell>
          <cell r="B581">
            <v>175</v>
          </cell>
        </row>
        <row r="582">
          <cell r="A582" t="str">
            <v>35672-12040</v>
          </cell>
          <cell r="B582">
            <v>148</v>
          </cell>
        </row>
        <row r="583">
          <cell r="A583" t="str">
            <v>35675-33030</v>
          </cell>
          <cell r="B583">
            <v>199</v>
          </cell>
        </row>
        <row r="584">
          <cell r="A584" t="str">
            <v>35675-33040</v>
          </cell>
          <cell r="B584">
            <v>202</v>
          </cell>
        </row>
        <row r="585">
          <cell r="A585" t="str">
            <v>35675-52040</v>
          </cell>
          <cell r="B585">
            <v>35</v>
          </cell>
        </row>
        <row r="586">
          <cell r="A586" t="str">
            <v>35675-52050</v>
          </cell>
          <cell r="B586">
            <v>106</v>
          </cell>
        </row>
        <row r="587">
          <cell r="A587" t="str">
            <v>35675-52060</v>
          </cell>
          <cell r="B587">
            <v>109</v>
          </cell>
        </row>
        <row r="588">
          <cell r="A588" t="str">
            <v>35675-52070</v>
          </cell>
          <cell r="B588">
            <v>115</v>
          </cell>
        </row>
        <row r="589">
          <cell r="A589" t="str">
            <v>35676-12080</v>
          </cell>
          <cell r="B589">
            <v>145</v>
          </cell>
        </row>
        <row r="590">
          <cell r="A590" t="str">
            <v>35676-33010</v>
          </cell>
          <cell r="B590">
            <v>233</v>
          </cell>
        </row>
        <row r="591">
          <cell r="A591" t="str">
            <v>35676-33020</v>
          </cell>
          <cell r="B591">
            <v>252</v>
          </cell>
        </row>
        <row r="592">
          <cell r="A592" t="str">
            <v>35676-33030</v>
          </cell>
          <cell r="B592">
            <v>246</v>
          </cell>
        </row>
        <row r="593">
          <cell r="A593" t="str">
            <v>35676-33040</v>
          </cell>
          <cell r="B593">
            <v>251</v>
          </cell>
        </row>
        <row r="594">
          <cell r="A594" t="str">
            <v>35676-33050</v>
          </cell>
          <cell r="B594">
            <v>255</v>
          </cell>
        </row>
        <row r="595">
          <cell r="A595" t="str">
            <v>35676-33060</v>
          </cell>
          <cell r="B595">
            <v>260</v>
          </cell>
        </row>
        <row r="596">
          <cell r="A596" t="str">
            <v>35676-33070</v>
          </cell>
          <cell r="B596">
            <v>264</v>
          </cell>
        </row>
        <row r="597">
          <cell r="A597" t="str">
            <v>35677-33030</v>
          </cell>
          <cell r="B597">
            <v>98</v>
          </cell>
        </row>
        <row r="598">
          <cell r="A598" t="str">
            <v>35677-33040</v>
          </cell>
          <cell r="B598">
            <v>91</v>
          </cell>
        </row>
        <row r="599">
          <cell r="A599" t="str">
            <v>35677-33050</v>
          </cell>
          <cell r="B599">
            <v>86</v>
          </cell>
        </row>
        <row r="600">
          <cell r="A600" t="str">
            <v>35677-52020</v>
          </cell>
          <cell r="B600">
            <v>37</v>
          </cell>
        </row>
        <row r="601">
          <cell r="A601" t="str">
            <v>35677-52050</v>
          </cell>
          <cell r="B601">
            <v>39</v>
          </cell>
        </row>
        <row r="602">
          <cell r="A602" t="str">
            <v>35678-33010</v>
          </cell>
          <cell r="B602">
            <v>194</v>
          </cell>
        </row>
        <row r="603">
          <cell r="A603" t="str">
            <v>35678-33020</v>
          </cell>
          <cell r="B603">
            <v>190</v>
          </cell>
        </row>
        <row r="604">
          <cell r="A604" t="str">
            <v>35678-33030</v>
          </cell>
          <cell r="B604">
            <v>194</v>
          </cell>
        </row>
        <row r="605">
          <cell r="A605" t="str">
            <v>35678-33040</v>
          </cell>
          <cell r="B605">
            <v>197</v>
          </cell>
        </row>
        <row r="606">
          <cell r="A606" t="str">
            <v>35678-33050</v>
          </cell>
          <cell r="B606">
            <v>201</v>
          </cell>
        </row>
        <row r="607">
          <cell r="A607" t="str">
            <v>35678-52020</v>
          </cell>
          <cell r="B607">
            <v>125</v>
          </cell>
        </row>
        <row r="608">
          <cell r="A608" t="str">
            <v>35678-52030</v>
          </cell>
          <cell r="B608">
            <v>159</v>
          </cell>
        </row>
        <row r="609">
          <cell r="A609" t="str">
            <v>35678-52040</v>
          </cell>
          <cell r="B609">
            <v>164</v>
          </cell>
        </row>
        <row r="610">
          <cell r="A610" t="str">
            <v>35678-52050</v>
          </cell>
          <cell r="B610">
            <v>172</v>
          </cell>
        </row>
        <row r="611">
          <cell r="A611" t="str">
            <v>35679-33010</v>
          </cell>
          <cell r="B611">
            <v>185</v>
          </cell>
        </row>
        <row r="612">
          <cell r="A612" t="str">
            <v>35679-33020</v>
          </cell>
          <cell r="B612">
            <v>214</v>
          </cell>
        </row>
        <row r="613">
          <cell r="A613" t="str">
            <v>35679-33030</v>
          </cell>
          <cell r="B613">
            <v>209</v>
          </cell>
        </row>
        <row r="614">
          <cell r="A614" t="str">
            <v>35679-33040</v>
          </cell>
          <cell r="B614">
            <v>213</v>
          </cell>
        </row>
        <row r="615">
          <cell r="A615" t="str">
            <v>35679-33050</v>
          </cell>
          <cell r="B615">
            <v>216</v>
          </cell>
        </row>
        <row r="616">
          <cell r="A616" t="str">
            <v>35679-33060</v>
          </cell>
          <cell r="B616">
            <v>220</v>
          </cell>
        </row>
        <row r="617">
          <cell r="A617" t="str">
            <v>35679-33070</v>
          </cell>
          <cell r="B617">
            <v>227</v>
          </cell>
        </row>
        <row r="618">
          <cell r="A618" t="str">
            <v>35679-52020</v>
          </cell>
          <cell r="B618">
            <v>221</v>
          </cell>
        </row>
        <row r="619">
          <cell r="A619" t="str">
            <v>35679-52030</v>
          </cell>
          <cell r="B619">
            <v>240</v>
          </cell>
        </row>
        <row r="620">
          <cell r="A620" t="str">
            <v>35679-52040</v>
          </cell>
          <cell r="B620">
            <v>252</v>
          </cell>
        </row>
        <row r="621">
          <cell r="A621" t="str">
            <v>35679-52050</v>
          </cell>
          <cell r="B621">
            <v>264</v>
          </cell>
        </row>
        <row r="622">
          <cell r="A622" t="str">
            <v>35681-12010</v>
          </cell>
          <cell r="B622">
            <v>88</v>
          </cell>
        </row>
        <row r="623">
          <cell r="A623" t="str">
            <v>35682-33010</v>
          </cell>
          <cell r="B623">
            <v>98</v>
          </cell>
        </row>
        <row r="624">
          <cell r="A624" t="str">
            <v>35682-52020</v>
          </cell>
          <cell r="B624">
            <v>105</v>
          </cell>
        </row>
        <row r="625">
          <cell r="A625" t="str">
            <v>35683-33010</v>
          </cell>
          <cell r="B625">
            <v>109</v>
          </cell>
        </row>
        <row r="626">
          <cell r="A626" t="str">
            <v>35683-52030</v>
          </cell>
          <cell r="B626">
            <v>77</v>
          </cell>
        </row>
        <row r="627">
          <cell r="A627" t="str">
            <v>35683-52040</v>
          </cell>
          <cell r="B627">
            <v>95</v>
          </cell>
        </row>
        <row r="628">
          <cell r="A628" t="str">
            <v>35683-52050</v>
          </cell>
          <cell r="B628">
            <v>97</v>
          </cell>
        </row>
        <row r="629">
          <cell r="A629" t="str">
            <v>35691-12010</v>
          </cell>
          <cell r="B629">
            <v>66</v>
          </cell>
        </row>
        <row r="630">
          <cell r="A630" t="str">
            <v>35691-33010</v>
          </cell>
          <cell r="B630">
            <v>88</v>
          </cell>
        </row>
        <row r="631">
          <cell r="A631" t="str">
            <v>35692-33010</v>
          </cell>
          <cell r="B631">
            <v>90</v>
          </cell>
        </row>
        <row r="632">
          <cell r="A632" t="str">
            <v>35692-52020</v>
          </cell>
          <cell r="B632">
            <v>88</v>
          </cell>
        </row>
        <row r="633">
          <cell r="A633" t="str">
            <v>35693-33010</v>
          </cell>
          <cell r="B633">
            <v>104</v>
          </cell>
        </row>
        <row r="634">
          <cell r="A634" t="str">
            <v>35693-52030</v>
          </cell>
          <cell r="B634">
            <v>68</v>
          </cell>
        </row>
        <row r="635">
          <cell r="A635" t="str">
            <v>35693-52040</v>
          </cell>
          <cell r="B635">
            <v>60</v>
          </cell>
        </row>
        <row r="636">
          <cell r="A636" t="str">
            <v>35702-12040</v>
          </cell>
          <cell r="B636">
            <v>260</v>
          </cell>
        </row>
        <row r="637">
          <cell r="A637" t="str">
            <v>35706-33012</v>
          </cell>
          <cell r="B637">
            <v>1150</v>
          </cell>
        </row>
        <row r="638">
          <cell r="A638" t="str">
            <v>35709-52010</v>
          </cell>
          <cell r="B638">
            <v>448</v>
          </cell>
        </row>
        <row r="639">
          <cell r="A639" t="str">
            <v>35711-12050</v>
          </cell>
          <cell r="B639">
            <v>260</v>
          </cell>
        </row>
        <row r="640">
          <cell r="A640" t="str">
            <v>35711-33060</v>
          </cell>
          <cell r="B640">
            <v>270</v>
          </cell>
        </row>
        <row r="641">
          <cell r="A641" t="str">
            <v>35711-52030</v>
          </cell>
          <cell r="B641">
            <v>440</v>
          </cell>
        </row>
        <row r="642">
          <cell r="A642" t="str">
            <v>35712-32010</v>
          </cell>
          <cell r="B642">
            <v>21</v>
          </cell>
        </row>
        <row r="643">
          <cell r="A643" t="str">
            <v>35712-33010</v>
          </cell>
          <cell r="B643">
            <v>23</v>
          </cell>
        </row>
        <row r="644">
          <cell r="A644" t="str">
            <v>35712-52020</v>
          </cell>
          <cell r="B644">
            <v>24</v>
          </cell>
        </row>
        <row r="645">
          <cell r="A645" t="str">
            <v>35713-33020</v>
          </cell>
          <cell r="B645">
            <v>180</v>
          </cell>
        </row>
        <row r="646">
          <cell r="A646" t="str">
            <v>35713-52020</v>
          </cell>
          <cell r="B646">
            <v>170</v>
          </cell>
        </row>
        <row r="647">
          <cell r="A647" t="str">
            <v>35714-33020</v>
          </cell>
          <cell r="B647">
            <v>332</v>
          </cell>
        </row>
        <row r="648">
          <cell r="A648" t="str">
            <v>35714-52020</v>
          </cell>
          <cell r="B648">
            <v>89</v>
          </cell>
        </row>
        <row r="649">
          <cell r="A649" t="str">
            <v>35715-33020</v>
          </cell>
          <cell r="B649">
            <v>190</v>
          </cell>
        </row>
        <row r="650">
          <cell r="A650" t="str">
            <v>35715-52020</v>
          </cell>
          <cell r="B650">
            <v>150</v>
          </cell>
        </row>
        <row r="651">
          <cell r="A651" t="str">
            <v>35718-52010</v>
          </cell>
          <cell r="B651">
            <v>268</v>
          </cell>
        </row>
        <row r="652">
          <cell r="A652" t="str">
            <v>35721-12030</v>
          </cell>
          <cell r="B652">
            <v>132</v>
          </cell>
        </row>
        <row r="653">
          <cell r="A653" t="str">
            <v>35721-32020</v>
          </cell>
          <cell r="B653">
            <v>36</v>
          </cell>
        </row>
        <row r="654">
          <cell r="A654" t="str">
            <v>35721-33020</v>
          </cell>
          <cell r="B654">
            <v>213</v>
          </cell>
        </row>
        <row r="655">
          <cell r="A655" t="str">
            <v>35721-52020</v>
          </cell>
          <cell r="B655">
            <v>42</v>
          </cell>
        </row>
        <row r="656">
          <cell r="A656" t="str">
            <v>35722-12040</v>
          </cell>
          <cell r="B656">
            <v>130</v>
          </cell>
        </row>
        <row r="657">
          <cell r="A657" t="str">
            <v>35722-32020</v>
          </cell>
          <cell r="B657">
            <v>37</v>
          </cell>
        </row>
        <row r="658">
          <cell r="A658" t="str">
            <v>35722-33020</v>
          </cell>
          <cell r="B658">
            <v>100</v>
          </cell>
        </row>
        <row r="659">
          <cell r="A659" t="str">
            <v>35722-52020</v>
          </cell>
          <cell r="B659">
            <v>42</v>
          </cell>
        </row>
        <row r="660">
          <cell r="A660" t="str">
            <v>35723-52021</v>
          </cell>
          <cell r="B660">
            <v>41</v>
          </cell>
        </row>
        <row r="661">
          <cell r="A661" t="str">
            <v>35724-12020</v>
          </cell>
          <cell r="B661">
            <v>30</v>
          </cell>
        </row>
        <row r="662">
          <cell r="A662" t="str">
            <v>35724-32010</v>
          </cell>
          <cell r="B662">
            <v>64</v>
          </cell>
        </row>
        <row r="663">
          <cell r="A663" t="str">
            <v>35724-32020</v>
          </cell>
          <cell r="B663">
            <v>34</v>
          </cell>
        </row>
        <row r="664">
          <cell r="A664" t="str">
            <v>35724-52020</v>
          </cell>
          <cell r="B664">
            <v>38</v>
          </cell>
        </row>
        <row r="665">
          <cell r="A665" t="str">
            <v>35725-52020</v>
          </cell>
          <cell r="B665">
            <v>2</v>
          </cell>
        </row>
        <row r="666">
          <cell r="A666" t="str">
            <v>35726-12010</v>
          </cell>
          <cell r="B666">
            <v>63</v>
          </cell>
        </row>
        <row r="667">
          <cell r="A667" t="str">
            <v>35726-33010</v>
          </cell>
          <cell r="B667">
            <v>16</v>
          </cell>
        </row>
        <row r="668">
          <cell r="A668" t="str">
            <v>35726-52020</v>
          </cell>
          <cell r="B668">
            <v>8</v>
          </cell>
        </row>
        <row r="669">
          <cell r="A669" t="str">
            <v>35727-12010</v>
          </cell>
          <cell r="B669">
            <v>2</v>
          </cell>
        </row>
        <row r="670">
          <cell r="A670" t="str">
            <v>35727-16010</v>
          </cell>
          <cell r="B670">
            <v>2</v>
          </cell>
        </row>
        <row r="671">
          <cell r="A671" t="str">
            <v>35727-52020</v>
          </cell>
          <cell r="B671">
            <v>2.5</v>
          </cell>
        </row>
        <row r="672">
          <cell r="A672" t="str">
            <v>35727-52030</v>
          </cell>
          <cell r="B672">
            <v>2</v>
          </cell>
        </row>
        <row r="673">
          <cell r="A673" t="str">
            <v>35728-33010</v>
          </cell>
          <cell r="B673">
            <v>3</v>
          </cell>
        </row>
        <row r="674">
          <cell r="A674" t="str">
            <v>35728-33020</v>
          </cell>
          <cell r="B674">
            <v>3</v>
          </cell>
        </row>
        <row r="675">
          <cell r="A675" t="str">
            <v>35728-33040</v>
          </cell>
          <cell r="B675">
            <v>20</v>
          </cell>
        </row>
        <row r="676">
          <cell r="A676" t="str">
            <v>35728-52010</v>
          </cell>
          <cell r="B676">
            <v>10</v>
          </cell>
        </row>
        <row r="677">
          <cell r="A677" t="str">
            <v>35728-52020</v>
          </cell>
          <cell r="B677">
            <v>2</v>
          </cell>
        </row>
        <row r="678">
          <cell r="A678" t="str">
            <v>35732-32020</v>
          </cell>
          <cell r="B678">
            <v>220</v>
          </cell>
        </row>
        <row r="679">
          <cell r="A679" t="str">
            <v>35732-33010</v>
          </cell>
          <cell r="B679">
            <v>390</v>
          </cell>
        </row>
        <row r="680">
          <cell r="A680" t="str">
            <v>35733-32020</v>
          </cell>
          <cell r="B680">
            <v>180</v>
          </cell>
        </row>
        <row r="681">
          <cell r="A681" t="str">
            <v>35737-52020</v>
          </cell>
          <cell r="B681">
            <v>11</v>
          </cell>
        </row>
        <row r="682">
          <cell r="A682" t="str">
            <v>35738-33010</v>
          </cell>
          <cell r="B682">
            <v>18</v>
          </cell>
        </row>
        <row r="683">
          <cell r="A683" t="str">
            <v>35738-33020</v>
          </cell>
          <cell r="B683">
            <v>11</v>
          </cell>
        </row>
        <row r="684">
          <cell r="A684" t="str">
            <v>35738-52010</v>
          </cell>
          <cell r="B684">
            <v>11</v>
          </cell>
        </row>
        <row r="685">
          <cell r="A685" t="str">
            <v>35739-33010</v>
          </cell>
          <cell r="B685">
            <v>11</v>
          </cell>
        </row>
        <row r="686">
          <cell r="A686" t="str">
            <v>35742-32020</v>
          </cell>
          <cell r="B686">
            <v>270</v>
          </cell>
        </row>
        <row r="687">
          <cell r="A687" t="str">
            <v>35742-33010</v>
          </cell>
          <cell r="B687">
            <v>700</v>
          </cell>
        </row>
        <row r="688">
          <cell r="A688" t="str">
            <v>35742-52010</v>
          </cell>
          <cell r="B688">
            <v>415</v>
          </cell>
        </row>
        <row r="689">
          <cell r="A689" t="str">
            <v>35743-12020</v>
          </cell>
          <cell r="B689">
            <v>260</v>
          </cell>
        </row>
        <row r="690">
          <cell r="A690" t="str">
            <v>35743-33020</v>
          </cell>
          <cell r="B690">
            <v>300</v>
          </cell>
        </row>
        <row r="691">
          <cell r="A691" t="str">
            <v>35743-33030</v>
          </cell>
          <cell r="B691">
            <v>1968</v>
          </cell>
        </row>
        <row r="692">
          <cell r="A692" t="str">
            <v>35743-52020</v>
          </cell>
          <cell r="B692">
            <v>180</v>
          </cell>
        </row>
        <row r="693">
          <cell r="A693" t="str">
            <v>35744-33020</v>
          </cell>
          <cell r="B693">
            <v>310</v>
          </cell>
        </row>
        <row r="694">
          <cell r="A694" t="str">
            <v>35744-33050</v>
          </cell>
          <cell r="B694">
            <v>522</v>
          </cell>
        </row>
        <row r="695">
          <cell r="A695" t="str">
            <v>35747-12010</v>
          </cell>
          <cell r="B695">
            <v>33</v>
          </cell>
        </row>
        <row r="696">
          <cell r="A696" t="str">
            <v>35748-32010</v>
          </cell>
          <cell r="B696">
            <v>15</v>
          </cell>
        </row>
        <row r="697">
          <cell r="A697" t="str">
            <v>35748-33010</v>
          </cell>
          <cell r="B697">
            <v>34</v>
          </cell>
        </row>
        <row r="698">
          <cell r="A698" t="str">
            <v>35753-52021</v>
          </cell>
          <cell r="B698">
            <v>121</v>
          </cell>
        </row>
        <row r="699">
          <cell r="A699" t="str">
            <v>35753-52031</v>
          </cell>
          <cell r="B699">
            <v>39</v>
          </cell>
        </row>
        <row r="700">
          <cell r="A700" t="str">
            <v>35758-12010</v>
          </cell>
          <cell r="B700">
            <v>150</v>
          </cell>
        </row>
        <row r="701">
          <cell r="A701" t="str">
            <v>35759-12010</v>
          </cell>
          <cell r="B701">
            <v>210</v>
          </cell>
        </row>
        <row r="702">
          <cell r="A702" t="str">
            <v>35761-32020</v>
          </cell>
          <cell r="B702">
            <v>190</v>
          </cell>
        </row>
        <row r="703">
          <cell r="A703" t="str">
            <v>35761-52010</v>
          </cell>
          <cell r="B703">
            <v>180</v>
          </cell>
        </row>
        <row r="704">
          <cell r="A704" t="str">
            <v>35762-33010</v>
          </cell>
          <cell r="B704">
            <v>434</v>
          </cell>
        </row>
        <row r="705">
          <cell r="A705" t="str">
            <v>35762-33020</v>
          </cell>
          <cell r="B705">
            <v>260</v>
          </cell>
        </row>
        <row r="706">
          <cell r="A706" t="str">
            <v>35764-33010</v>
          </cell>
          <cell r="B706">
            <v>190</v>
          </cell>
        </row>
        <row r="707">
          <cell r="A707" t="str">
            <v>35775-33010</v>
          </cell>
          <cell r="B707">
            <v>31</v>
          </cell>
        </row>
        <row r="708">
          <cell r="A708" t="str">
            <v>35778-32020</v>
          </cell>
          <cell r="B708">
            <v>259</v>
          </cell>
        </row>
        <row r="709">
          <cell r="A709" t="str">
            <v>35780-33010</v>
          </cell>
          <cell r="B709">
            <v>2200</v>
          </cell>
        </row>
        <row r="710">
          <cell r="A710" t="str">
            <v>35782-33010</v>
          </cell>
          <cell r="B710">
            <v>380</v>
          </cell>
        </row>
        <row r="711">
          <cell r="A711" t="str">
            <v>35782-33030</v>
          </cell>
          <cell r="B711">
            <v>810</v>
          </cell>
        </row>
        <row r="712">
          <cell r="A712" t="str">
            <v>35782-52020</v>
          </cell>
          <cell r="B712">
            <v>290</v>
          </cell>
        </row>
        <row r="713">
          <cell r="A713" t="str">
            <v>35783-33010</v>
          </cell>
          <cell r="B713">
            <v>350</v>
          </cell>
        </row>
        <row r="714">
          <cell r="A714" t="str">
            <v>35783-33050</v>
          </cell>
          <cell r="B714">
            <v>776</v>
          </cell>
        </row>
        <row r="715">
          <cell r="A715" t="str">
            <v>35783-52020</v>
          </cell>
          <cell r="B715">
            <v>519</v>
          </cell>
        </row>
        <row r="716">
          <cell r="A716" t="str">
            <v>35785-33020</v>
          </cell>
          <cell r="B716">
            <v>34</v>
          </cell>
        </row>
        <row r="717">
          <cell r="A717" t="str">
            <v>35786-33010</v>
          </cell>
          <cell r="B717">
            <v>53</v>
          </cell>
        </row>
        <row r="718">
          <cell r="A718" t="str">
            <v>35786-52010</v>
          </cell>
          <cell r="B718">
            <v>24</v>
          </cell>
        </row>
        <row r="719">
          <cell r="A719" t="str">
            <v>35787-33010</v>
          </cell>
          <cell r="B719">
            <v>29</v>
          </cell>
        </row>
        <row r="720">
          <cell r="A720" t="str">
            <v>35787-52010</v>
          </cell>
          <cell r="B720">
            <v>23</v>
          </cell>
        </row>
        <row r="721">
          <cell r="A721" t="str">
            <v>35788-33020</v>
          </cell>
          <cell r="B721">
            <v>56</v>
          </cell>
        </row>
        <row r="722">
          <cell r="A722" t="str">
            <v>35788-52010</v>
          </cell>
          <cell r="B722">
            <v>18</v>
          </cell>
        </row>
        <row r="723">
          <cell r="A723" t="str">
            <v>35789-12090</v>
          </cell>
          <cell r="B723">
            <v>22</v>
          </cell>
        </row>
        <row r="724">
          <cell r="A724" t="str">
            <v>35789-20020</v>
          </cell>
          <cell r="B724">
            <v>22</v>
          </cell>
        </row>
        <row r="725">
          <cell r="A725" t="str">
            <v>35789-33010</v>
          </cell>
          <cell r="B725">
            <v>32</v>
          </cell>
        </row>
        <row r="726">
          <cell r="A726" t="str">
            <v>35789-33020</v>
          </cell>
          <cell r="B726">
            <v>23</v>
          </cell>
        </row>
        <row r="727">
          <cell r="A727" t="str">
            <v>35790-33010</v>
          </cell>
          <cell r="B727">
            <v>1497</v>
          </cell>
        </row>
        <row r="728">
          <cell r="A728" t="str">
            <v>35790-52020</v>
          </cell>
          <cell r="B728">
            <v>1256</v>
          </cell>
        </row>
        <row r="729">
          <cell r="A729" t="str">
            <v>35791-33020</v>
          </cell>
          <cell r="B729">
            <v>2177</v>
          </cell>
        </row>
        <row r="730">
          <cell r="A730" t="str">
            <v>35792-52021</v>
          </cell>
          <cell r="B730">
            <v>1687</v>
          </cell>
        </row>
        <row r="731">
          <cell r="A731" t="str">
            <v>35810-33010</v>
          </cell>
          <cell r="B731">
            <v>403</v>
          </cell>
        </row>
        <row r="732">
          <cell r="A732" t="str">
            <v>35815-33010</v>
          </cell>
          <cell r="B732">
            <v>123</v>
          </cell>
        </row>
        <row r="733">
          <cell r="A733" t="str">
            <v>35816-32010</v>
          </cell>
          <cell r="B733">
            <v>5</v>
          </cell>
        </row>
        <row r="734">
          <cell r="A734" t="str">
            <v>35819-33010</v>
          </cell>
          <cell r="B734">
            <v>21</v>
          </cell>
        </row>
        <row r="735">
          <cell r="A735" t="str">
            <v>35820-33010</v>
          </cell>
          <cell r="B735">
            <v>216</v>
          </cell>
        </row>
        <row r="736">
          <cell r="A736" t="str">
            <v>35843-33010</v>
          </cell>
          <cell r="B736">
            <v>124</v>
          </cell>
        </row>
        <row r="737">
          <cell r="A737" t="str">
            <v>35844-33020</v>
          </cell>
          <cell r="B737">
            <v>68</v>
          </cell>
        </row>
        <row r="738">
          <cell r="A738" t="str">
            <v>35845-33010</v>
          </cell>
          <cell r="B738">
            <v>71</v>
          </cell>
        </row>
        <row r="739">
          <cell r="A739" t="str">
            <v>35846-33010</v>
          </cell>
          <cell r="B739">
            <v>67</v>
          </cell>
        </row>
        <row r="740">
          <cell r="A740" t="str">
            <v>35848-33010</v>
          </cell>
          <cell r="B740">
            <v>70</v>
          </cell>
        </row>
        <row r="741">
          <cell r="A741" t="str">
            <v>35862-33020</v>
          </cell>
          <cell r="B741">
            <v>40</v>
          </cell>
        </row>
        <row r="742">
          <cell r="A742" t="str">
            <v>35865-33010</v>
          </cell>
          <cell r="B742">
            <v>48</v>
          </cell>
        </row>
        <row r="743">
          <cell r="A743" t="str">
            <v>35882-12030</v>
          </cell>
          <cell r="B743">
            <v>58</v>
          </cell>
        </row>
        <row r="744">
          <cell r="A744" t="str">
            <v>35882-12040</v>
          </cell>
          <cell r="B744">
            <v>95</v>
          </cell>
        </row>
        <row r="745">
          <cell r="A745" t="str">
            <v>35882-33010</v>
          </cell>
          <cell r="B745">
            <v>68</v>
          </cell>
        </row>
        <row r="746">
          <cell r="A746" t="str">
            <v>35882-33020</v>
          </cell>
          <cell r="B746">
            <v>126</v>
          </cell>
        </row>
        <row r="747">
          <cell r="A747" t="str">
            <v>35882-33030</v>
          </cell>
          <cell r="B747">
            <v>128</v>
          </cell>
        </row>
        <row r="748">
          <cell r="A748" t="str">
            <v>35882-33040</v>
          </cell>
          <cell r="B748">
            <v>59</v>
          </cell>
        </row>
        <row r="749">
          <cell r="A749" t="str">
            <v>35882-52020</v>
          </cell>
          <cell r="B749">
            <v>98</v>
          </cell>
        </row>
        <row r="750">
          <cell r="A750" t="str">
            <v>35894-33010</v>
          </cell>
          <cell r="B750">
            <v>6.5</v>
          </cell>
        </row>
        <row r="751">
          <cell r="A751" t="str">
            <v>35897-33010</v>
          </cell>
          <cell r="B751">
            <v>66</v>
          </cell>
        </row>
        <row r="752">
          <cell r="A752" t="str">
            <v>35899-12050</v>
          </cell>
          <cell r="B752">
            <v>110</v>
          </cell>
        </row>
        <row r="753">
          <cell r="A753" t="str">
            <v>35899-12060</v>
          </cell>
          <cell r="B753">
            <v>139</v>
          </cell>
        </row>
        <row r="754">
          <cell r="A754" t="str">
            <v>36102-35032</v>
          </cell>
          <cell r="B754">
            <v>350</v>
          </cell>
        </row>
        <row r="755">
          <cell r="A755" t="str">
            <v>36102-35040</v>
          </cell>
          <cell r="B755">
            <v>169</v>
          </cell>
        </row>
        <row r="756">
          <cell r="A756" t="str">
            <v>36102-35051</v>
          </cell>
          <cell r="B756">
            <v>433</v>
          </cell>
        </row>
        <row r="757">
          <cell r="A757" t="str">
            <v>36102-35060</v>
          </cell>
          <cell r="B757">
            <v>356</v>
          </cell>
        </row>
        <row r="758">
          <cell r="A758" t="str">
            <v>36102-35080</v>
          </cell>
          <cell r="B758">
            <v>558</v>
          </cell>
        </row>
        <row r="759">
          <cell r="A759" t="str">
            <v>36104-35021</v>
          </cell>
          <cell r="B759">
            <v>259</v>
          </cell>
        </row>
        <row r="760">
          <cell r="A760" t="str">
            <v>36104-35030</v>
          </cell>
          <cell r="B760">
            <v>267</v>
          </cell>
        </row>
        <row r="761">
          <cell r="A761" t="str">
            <v>36104-35040</v>
          </cell>
          <cell r="B761">
            <v>380</v>
          </cell>
        </row>
        <row r="762">
          <cell r="A762" t="str">
            <v>36104-35050</v>
          </cell>
          <cell r="B762">
            <v>262</v>
          </cell>
        </row>
        <row r="763">
          <cell r="A763" t="str">
            <v>36105-35040</v>
          </cell>
          <cell r="B763">
            <v>418</v>
          </cell>
        </row>
        <row r="764">
          <cell r="A764" t="str">
            <v>36105-35050</v>
          </cell>
          <cell r="B764">
            <v>403</v>
          </cell>
        </row>
        <row r="765">
          <cell r="A765" t="str">
            <v>36105-60040</v>
          </cell>
          <cell r="B765">
            <v>408</v>
          </cell>
        </row>
        <row r="766">
          <cell r="A766" t="str">
            <v>36106-35031</v>
          </cell>
          <cell r="B766">
            <v>988</v>
          </cell>
        </row>
        <row r="767">
          <cell r="A767" t="str">
            <v>36106-35040</v>
          </cell>
          <cell r="B767">
            <v>1140</v>
          </cell>
        </row>
        <row r="768">
          <cell r="A768" t="str">
            <v>36106-35050</v>
          </cell>
          <cell r="B768">
            <v>986</v>
          </cell>
        </row>
        <row r="769">
          <cell r="A769" t="str">
            <v>36108-35040</v>
          </cell>
          <cell r="B769">
            <v>5152</v>
          </cell>
        </row>
        <row r="770">
          <cell r="A770" t="str">
            <v>36108-35060</v>
          </cell>
          <cell r="B770">
            <v>30</v>
          </cell>
        </row>
        <row r="771">
          <cell r="A771" t="str">
            <v>36108-35070</v>
          </cell>
          <cell r="B771">
            <v>94</v>
          </cell>
        </row>
        <row r="772">
          <cell r="A772" t="str">
            <v>36111-35080</v>
          </cell>
          <cell r="B772">
            <v>3950</v>
          </cell>
        </row>
        <row r="773">
          <cell r="A773" t="str">
            <v>36112-35070</v>
          </cell>
          <cell r="B773">
            <v>3860</v>
          </cell>
        </row>
        <row r="774">
          <cell r="A774" t="str">
            <v>36112-35080</v>
          </cell>
          <cell r="B774">
            <v>4680</v>
          </cell>
        </row>
        <row r="775">
          <cell r="A775" t="str">
            <v>36119-35030</v>
          </cell>
          <cell r="B775">
            <v>26</v>
          </cell>
        </row>
        <row r="776">
          <cell r="A776" t="str">
            <v>36128-35060</v>
          </cell>
          <cell r="B776">
            <v>26</v>
          </cell>
        </row>
        <row r="777">
          <cell r="A777" t="str">
            <v>36128-60050</v>
          </cell>
          <cell r="B777">
            <v>26</v>
          </cell>
        </row>
        <row r="778">
          <cell r="A778" t="str">
            <v>36128-60061</v>
          </cell>
          <cell r="B778">
            <v>26</v>
          </cell>
        </row>
        <row r="779">
          <cell r="A779" t="str">
            <v>36207-28010</v>
          </cell>
          <cell r="B779">
            <v>103</v>
          </cell>
        </row>
        <row r="780">
          <cell r="A780" t="str">
            <v>36208-35022</v>
          </cell>
          <cell r="B780">
            <v>940</v>
          </cell>
        </row>
        <row r="781">
          <cell r="A781" t="str">
            <v>36208-35030</v>
          </cell>
          <cell r="B781">
            <v>1030</v>
          </cell>
        </row>
        <row r="782">
          <cell r="A782" t="str">
            <v>36209-35021</v>
          </cell>
          <cell r="B782">
            <v>1362</v>
          </cell>
        </row>
        <row r="783">
          <cell r="A783" t="str">
            <v>36209-35022</v>
          </cell>
          <cell r="B783">
            <v>1395</v>
          </cell>
        </row>
        <row r="784">
          <cell r="A784" t="str">
            <v>36209-35030</v>
          </cell>
          <cell r="B784">
            <v>1438</v>
          </cell>
        </row>
        <row r="785">
          <cell r="A785" t="str">
            <v>36211-35030</v>
          </cell>
          <cell r="B785">
            <v>480</v>
          </cell>
        </row>
        <row r="786">
          <cell r="A786" t="str">
            <v>36211-35100</v>
          </cell>
          <cell r="B786">
            <v>660</v>
          </cell>
        </row>
        <row r="787">
          <cell r="A787" t="str">
            <v>36211-35110</v>
          </cell>
          <cell r="B787">
            <v>1190</v>
          </cell>
        </row>
        <row r="788">
          <cell r="A788" t="str">
            <v>36211-60100</v>
          </cell>
          <cell r="B788">
            <v>723</v>
          </cell>
        </row>
        <row r="789">
          <cell r="A789" t="str">
            <v>36211-71010</v>
          </cell>
          <cell r="B789">
            <v>958</v>
          </cell>
        </row>
        <row r="790">
          <cell r="A790" t="str">
            <v>36213-35020</v>
          </cell>
          <cell r="B790">
            <v>75</v>
          </cell>
        </row>
        <row r="791">
          <cell r="A791" t="str">
            <v>36216-35011</v>
          </cell>
          <cell r="B791">
            <v>65</v>
          </cell>
        </row>
        <row r="792">
          <cell r="A792" t="str">
            <v>36227-35020</v>
          </cell>
          <cell r="B792">
            <v>219</v>
          </cell>
        </row>
        <row r="793">
          <cell r="A793" t="str">
            <v>36227-35030</v>
          </cell>
          <cell r="B793">
            <v>216</v>
          </cell>
        </row>
        <row r="794">
          <cell r="A794" t="str">
            <v>36231-35050</v>
          </cell>
          <cell r="B794">
            <v>1454</v>
          </cell>
        </row>
        <row r="795">
          <cell r="A795" t="str">
            <v>36231-60090</v>
          </cell>
          <cell r="B795">
            <v>1184</v>
          </cell>
        </row>
        <row r="796">
          <cell r="A796" t="str">
            <v>36231-71010</v>
          </cell>
          <cell r="B796">
            <v>2258</v>
          </cell>
        </row>
        <row r="797">
          <cell r="A797" t="str">
            <v>36235-35021</v>
          </cell>
          <cell r="B797">
            <v>925</v>
          </cell>
        </row>
        <row r="798">
          <cell r="A798" t="str">
            <v>36235-35030</v>
          </cell>
          <cell r="B798">
            <v>450</v>
          </cell>
        </row>
        <row r="799">
          <cell r="A799" t="str">
            <v>36236-35040</v>
          </cell>
          <cell r="B799">
            <v>795</v>
          </cell>
        </row>
        <row r="800">
          <cell r="A800" t="str">
            <v>36236-35050</v>
          </cell>
          <cell r="B800">
            <v>895</v>
          </cell>
        </row>
        <row r="801">
          <cell r="A801" t="str">
            <v>36236-35060</v>
          </cell>
          <cell r="B801">
            <v>500</v>
          </cell>
        </row>
        <row r="802">
          <cell r="A802" t="str">
            <v>36236-60080</v>
          </cell>
          <cell r="B802">
            <v>360</v>
          </cell>
        </row>
        <row r="803">
          <cell r="A803" t="str">
            <v>36237-35030</v>
          </cell>
          <cell r="B803">
            <v>324</v>
          </cell>
        </row>
        <row r="804">
          <cell r="A804" t="str">
            <v>36237-35040</v>
          </cell>
          <cell r="B804">
            <v>450</v>
          </cell>
        </row>
        <row r="805">
          <cell r="A805" t="str">
            <v>36237-35050</v>
          </cell>
          <cell r="B805">
            <v>670</v>
          </cell>
        </row>
        <row r="806">
          <cell r="A806" t="str">
            <v>36237-60060</v>
          </cell>
          <cell r="B806">
            <v>570</v>
          </cell>
        </row>
        <row r="807">
          <cell r="A807" t="str">
            <v>36239-35021</v>
          </cell>
          <cell r="B807">
            <v>1030</v>
          </cell>
        </row>
        <row r="808">
          <cell r="A808" t="str">
            <v>36239-35030</v>
          </cell>
          <cell r="B808">
            <v>1660</v>
          </cell>
        </row>
        <row r="809">
          <cell r="A809" t="str">
            <v>36239-35040</v>
          </cell>
          <cell r="B809">
            <v>600</v>
          </cell>
        </row>
        <row r="810">
          <cell r="A810" t="str">
            <v>36239-35041</v>
          </cell>
          <cell r="B810">
            <v>500</v>
          </cell>
        </row>
        <row r="811">
          <cell r="A811" t="str">
            <v>36239-35050</v>
          </cell>
          <cell r="B811">
            <v>450</v>
          </cell>
        </row>
        <row r="812">
          <cell r="A812" t="str">
            <v>36239-35060</v>
          </cell>
          <cell r="B812">
            <v>430</v>
          </cell>
        </row>
        <row r="813">
          <cell r="A813" t="str">
            <v>36244-35010</v>
          </cell>
          <cell r="B813">
            <v>335</v>
          </cell>
        </row>
        <row r="814">
          <cell r="A814" t="str">
            <v>36244-60050</v>
          </cell>
          <cell r="B814">
            <v>412</v>
          </cell>
        </row>
        <row r="815">
          <cell r="A815" t="str">
            <v>36245-35011</v>
          </cell>
          <cell r="B815">
            <v>110</v>
          </cell>
        </row>
        <row r="816">
          <cell r="A816" t="str">
            <v>36245-35021</v>
          </cell>
          <cell r="B816">
            <v>140</v>
          </cell>
        </row>
        <row r="817">
          <cell r="A817" t="str">
            <v>36245-35031</v>
          </cell>
          <cell r="B817">
            <v>710</v>
          </cell>
        </row>
        <row r="818">
          <cell r="A818" t="str">
            <v>36245-35041</v>
          </cell>
          <cell r="B818">
            <v>495</v>
          </cell>
        </row>
        <row r="819">
          <cell r="A819" t="str">
            <v>36245-35051</v>
          </cell>
          <cell r="B819">
            <v>729</v>
          </cell>
        </row>
        <row r="820">
          <cell r="A820" t="str">
            <v>36245-35062</v>
          </cell>
          <cell r="B820">
            <v>575</v>
          </cell>
        </row>
        <row r="821">
          <cell r="A821" t="str">
            <v>36245-35080</v>
          </cell>
          <cell r="B821">
            <v>369</v>
          </cell>
        </row>
        <row r="822">
          <cell r="A822" t="str">
            <v>36245-60060</v>
          </cell>
          <cell r="B822">
            <v>533</v>
          </cell>
        </row>
        <row r="823">
          <cell r="A823" t="str">
            <v>36246-35060</v>
          </cell>
          <cell r="B823">
            <v>323</v>
          </cell>
        </row>
        <row r="824">
          <cell r="A824" t="str">
            <v>36248-35030</v>
          </cell>
          <cell r="B824">
            <v>7.5</v>
          </cell>
        </row>
        <row r="825">
          <cell r="A825" t="str">
            <v>36248-35040</v>
          </cell>
          <cell r="B825">
            <v>12</v>
          </cell>
        </row>
        <row r="826">
          <cell r="A826" t="str">
            <v>36249-35030</v>
          </cell>
          <cell r="B826">
            <v>13</v>
          </cell>
        </row>
        <row r="827">
          <cell r="A827" t="str">
            <v>36249-60030</v>
          </cell>
          <cell r="B827">
            <v>13</v>
          </cell>
        </row>
        <row r="828">
          <cell r="A828" t="str">
            <v>36255-35020</v>
          </cell>
          <cell r="B828">
            <v>77</v>
          </cell>
        </row>
        <row r="829">
          <cell r="A829" t="str">
            <v>36255-35030</v>
          </cell>
          <cell r="B829">
            <v>70</v>
          </cell>
        </row>
        <row r="830">
          <cell r="A830" t="str">
            <v>36256-35020</v>
          </cell>
          <cell r="B830">
            <v>95</v>
          </cell>
        </row>
        <row r="831">
          <cell r="A831" t="str">
            <v>36256-35030</v>
          </cell>
          <cell r="B831">
            <v>72</v>
          </cell>
        </row>
        <row r="832">
          <cell r="A832" t="str">
            <v>36272-35010</v>
          </cell>
          <cell r="B832">
            <v>38</v>
          </cell>
        </row>
        <row r="833">
          <cell r="A833" t="str">
            <v>36273-35030</v>
          </cell>
          <cell r="B833">
            <v>840</v>
          </cell>
        </row>
        <row r="834">
          <cell r="A834" t="str">
            <v>36275-35010</v>
          </cell>
          <cell r="B834">
            <v>35</v>
          </cell>
        </row>
        <row r="835">
          <cell r="A835" t="str">
            <v>36275-35020</v>
          </cell>
          <cell r="B835">
            <v>24</v>
          </cell>
        </row>
        <row r="836">
          <cell r="A836" t="str">
            <v>36275-35030</v>
          </cell>
          <cell r="B836">
            <v>30</v>
          </cell>
        </row>
        <row r="837">
          <cell r="A837" t="str">
            <v>36276-35030</v>
          </cell>
          <cell r="B837">
            <v>5.5</v>
          </cell>
        </row>
        <row r="838">
          <cell r="A838" t="str">
            <v>36278-35020</v>
          </cell>
          <cell r="B838">
            <v>39</v>
          </cell>
        </row>
        <row r="839">
          <cell r="A839" t="str">
            <v>36284-34010</v>
          </cell>
          <cell r="B839">
            <v>510</v>
          </cell>
        </row>
        <row r="840">
          <cell r="A840" t="str">
            <v>36284-35021</v>
          </cell>
          <cell r="B840">
            <v>330</v>
          </cell>
        </row>
        <row r="841">
          <cell r="A841" t="str">
            <v>36284-35030</v>
          </cell>
          <cell r="B841">
            <v>590</v>
          </cell>
        </row>
        <row r="842">
          <cell r="A842" t="str">
            <v>36288-35010</v>
          </cell>
          <cell r="B842">
            <v>37</v>
          </cell>
        </row>
        <row r="843">
          <cell r="A843" t="str">
            <v>36291-35010</v>
          </cell>
          <cell r="B843">
            <v>350</v>
          </cell>
        </row>
        <row r="844">
          <cell r="A844" t="str">
            <v>36291-35020</v>
          </cell>
          <cell r="B844">
            <v>950</v>
          </cell>
        </row>
        <row r="845">
          <cell r="A845" t="str">
            <v>36291-35030</v>
          </cell>
          <cell r="B845">
            <v>815</v>
          </cell>
        </row>
        <row r="846">
          <cell r="A846" t="str">
            <v>36291-35040</v>
          </cell>
          <cell r="B846">
            <v>771</v>
          </cell>
        </row>
        <row r="847">
          <cell r="A847" t="str">
            <v>36292-35020</v>
          </cell>
          <cell r="B847">
            <v>1313</v>
          </cell>
        </row>
        <row r="848">
          <cell r="A848" t="str">
            <v>36292-35050</v>
          </cell>
          <cell r="B848">
            <v>1674</v>
          </cell>
        </row>
        <row r="849">
          <cell r="A849" t="str">
            <v>36292-35050</v>
          </cell>
          <cell r="B849">
            <v>930</v>
          </cell>
        </row>
        <row r="850">
          <cell r="A850" t="str">
            <v>36292-35060</v>
          </cell>
          <cell r="B850">
            <v>930</v>
          </cell>
        </row>
        <row r="851">
          <cell r="A851" t="str">
            <v>36293-35040</v>
          </cell>
          <cell r="B851">
            <v>2273</v>
          </cell>
        </row>
        <row r="852">
          <cell r="A852" t="str">
            <v>36294-60010</v>
          </cell>
          <cell r="B852">
            <v>302</v>
          </cell>
        </row>
        <row r="853">
          <cell r="A853" t="str">
            <v>36301-35010</v>
          </cell>
          <cell r="B853">
            <v>561</v>
          </cell>
        </row>
        <row r="854">
          <cell r="A854" t="str">
            <v>36302-35011</v>
          </cell>
          <cell r="B854">
            <v>498</v>
          </cell>
        </row>
        <row r="855">
          <cell r="A855" t="str">
            <v>36302-60190</v>
          </cell>
          <cell r="B855">
            <v>487</v>
          </cell>
        </row>
        <row r="856">
          <cell r="A856" t="str">
            <v>36304-35041</v>
          </cell>
          <cell r="B856">
            <v>352</v>
          </cell>
        </row>
        <row r="857">
          <cell r="A857" t="str">
            <v>36304-35061</v>
          </cell>
          <cell r="B857">
            <v>351</v>
          </cell>
        </row>
        <row r="858">
          <cell r="A858" t="str">
            <v>36304-60030</v>
          </cell>
          <cell r="B858">
            <v>364</v>
          </cell>
        </row>
        <row r="859">
          <cell r="A859" t="str">
            <v>36304-60100</v>
          </cell>
          <cell r="B859">
            <v>364</v>
          </cell>
        </row>
        <row r="860">
          <cell r="A860" t="str">
            <v>36304-60120</v>
          </cell>
          <cell r="B860">
            <v>340</v>
          </cell>
        </row>
        <row r="861">
          <cell r="A861" t="str">
            <v>36305-35011</v>
          </cell>
          <cell r="B861">
            <v>308</v>
          </cell>
        </row>
        <row r="862">
          <cell r="A862" t="str">
            <v>36305-38010</v>
          </cell>
          <cell r="B862">
            <v>298</v>
          </cell>
        </row>
        <row r="863">
          <cell r="A863" t="str">
            <v>36311-34010</v>
          </cell>
          <cell r="B863">
            <v>405</v>
          </cell>
        </row>
        <row r="864">
          <cell r="A864" t="str">
            <v>36311-35020</v>
          </cell>
          <cell r="B864">
            <v>380</v>
          </cell>
        </row>
        <row r="865">
          <cell r="A865" t="str">
            <v>36311-35030</v>
          </cell>
          <cell r="B865">
            <v>603</v>
          </cell>
        </row>
        <row r="866">
          <cell r="A866" t="str">
            <v>36311-35041</v>
          </cell>
          <cell r="B866">
            <v>612</v>
          </cell>
        </row>
        <row r="867">
          <cell r="A867" t="str">
            <v>36311-35050</v>
          </cell>
          <cell r="B867">
            <v>282</v>
          </cell>
        </row>
        <row r="868">
          <cell r="A868" t="str">
            <v>36311-35060</v>
          </cell>
          <cell r="B868">
            <v>614</v>
          </cell>
        </row>
        <row r="869">
          <cell r="A869" t="str">
            <v>36312-34010</v>
          </cell>
          <cell r="B869">
            <v>550</v>
          </cell>
        </row>
        <row r="870">
          <cell r="A870" t="str">
            <v>36312-35040</v>
          </cell>
          <cell r="B870">
            <v>487</v>
          </cell>
        </row>
        <row r="871">
          <cell r="A871" t="str">
            <v>36313-34011</v>
          </cell>
          <cell r="B871">
            <v>189</v>
          </cell>
        </row>
        <row r="872">
          <cell r="A872" t="str">
            <v>36313-35070</v>
          </cell>
          <cell r="B872">
            <v>497</v>
          </cell>
        </row>
        <row r="873">
          <cell r="A873" t="str">
            <v>36313-35080</v>
          </cell>
          <cell r="B873">
            <v>251</v>
          </cell>
        </row>
        <row r="874">
          <cell r="A874" t="str">
            <v>36313-35091</v>
          </cell>
          <cell r="B874">
            <v>303</v>
          </cell>
        </row>
        <row r="875">
          <cell r="A875" t="str">
            <v>36313-35100</v>
          </cell>
          <cell r="B875">
            <v>719</v>
          </cell>
        </row>
        <row r="876">
          <cell r="A876" t="str">
            <v>36313-35110</v>
          </cell>
          <cell r="B876">
            <v>255</v>
          </cell>
        </row>
        <row r="877">
          <cell r="A877" t="str">
            <v>36313-35120</v>
          </cell>
          <cell r="B877">
            <v>446</v>
          </cell>
        </row>
        <row r="878">
          <cell r="A878" t="str">
            <v>36313-35130</v>
          </cell>
          <cell r="B878">
            <v>166</v>
          </cell>
        </row>
        <row r="879">
          <cell r="A879" t="str">
            <v>36313-60110</v>
          </cell>
          <cell r="B879">
            <v>692</v>
          </cell>
        </row>
        <row r="880">
          <cell r="A880" t="str">
            <v>36313-60120</v>
          </cell>
          <cell r="B880">
            <v>639</v>
          </cell>
        </row>
        <row r="881">
          <cell r="A881" t="str">
            <v>36313-60140</v>
          </cell>
          <cell r="B881">
            <v>394</v>
          </cell>
        </row>
        <row r="882">
          <cell r="A882" t="str">
            <v>36313-60150</v>
          </cell>
          <cell r="B882">
            <v>425</v>
          </cell>
        </row>
        <row r="883">
          <cell r="A883" t="str">
            <v>36313-71010</v>
          </cell>
          <cell r="B883">
            <v>255</v>
          </cell>
        </row>
        <row r="884">
          <cell r="A884" t="str">
            <v>36313-71020</v>
          </cell>
          <cell r="B884">
            <v>430</v>
          </cell>
        </row>
        <row r="885">
          <cell r="A885" t="str">
            <v>36314-35110</v>
          </cell>
          <cell r="B885">
            <v>292</v>
          </cell>
        </row>
        <row r="886">
          <cell r="A886" t="str">
            <v>36314-35120</v>
          </cell>
          <cell r="B886">
            <v>1138</v>
          </cell>
        </row>
        <row r="887">
          <cell r="A887" t="str">
            <v>36314-35130</v>
          </cell>
          <cell r="B887">
            <v>588</v>
          </cell>
        </row>
        <row r="888">
          <cell r="A888" t="str">
            <v>36314-35140</v>
          </cell>
          <cell r="B888">
            <v>587</v>
          </cell>
        </row>
        <row r="889">
          <cell r="A889" t="str">
            <v>36314-35150</v>
          </cell>
          <cell r="B889">
            <v>306</v>
          </cell>
        </row>
        <row r="890">
          <cell r="A890" t="str">
            <v>36314-35160</v>
          </cell>
          <cell r="B890">
            <v>359</v>
          </cell>
        </row>
        <row r="891">
          <cell r="A891" t="str">
            <v>36314-35170</v>
          </cell>
          <cell r="B891">
            <v>844</v>
          </cell>
        </row>
        <row r="892">
          <cell r="A892" t="str">
            <v>36314-35180</v>
          </cell>
          <cell r="B892">
            <v>372</v>
          </cell>
        </row>
        <row r="893">
          <cell r="A893" t="str">
            <v>36314-60060</v>
          </cell>
          <cell r="B893">
            <v>309</v>
          </cell>
        </row>
        <row r="894">
          <cell r="A894" t="str">
            <v>36314-60070</v>
          </cell>
          <cell r="B894">
            <v>678</v>
          </cell>
        </row>
        <row r="895">
          <cell r="A895" t="str">
            <v>36314-60080</v>
          </cell>
          <cell r="B895">
            <v>805</v>
          </cell>
        </row>
        <row r="896">
          <cell r="A896" t="str">
            <v>36314-60090</v>
          </cell>
          <cell r="B896">
            <v>501</v>
          </cell>
        </row>
        <row r="897">
          <cell r="A897" t="str">
            <v>36314-60100</v>
          </cell>
          <cell r="B897">
            <v>289</v>
          </cell>
        </row>
        <row r="898">
          <cell r="A898" t="str">
            <v>36314-60110</v>
          </cell>
          <cell r="B898">
            <v>294</v>
          </cell>
        </row>
        <row r="899">
          <cell r="A899" t="str">
            <v>36314-60120</v>
          </cell>
          <cell r="B899">
            <v>513</v>
          </cell>
        </row>
        <row r="900">
          <cell r="A900" t="str">
            <v>36314-60130</v>
          </cell>
          <cell r="B900">
            <v>315</v>
          </cell>
        </row>
        <row r="901">
          <cell r="A901" t="str">
            <v>36314-71010</v>
          </cell>
          <cell r="B901">
            <v>296</v>
          </cell>
        </row>
        <row r="902">
          <cell r="A902" t="str">
            <v>36314-71020</v>
          </cell>
          <cell r="B902">
            <v>329</v>
          </cell>
        </row>
        <row r="903">
          <cell r="A903" t="str">
            <v>36315-35010</v>
          </cell>
          <cell r="B903">
            <v>177</v>
          </cell>
        </row>
        <row r="904">
          <cell r="A904" t="str">
            <v>36315-60020</v>
          </cell>
          <cell r="B904">
            <v>168</v>
          </cell>
        </row>
        <row r="905">
          <cell r="A905" t="str">
            <v>36315-60030</v>
          </cell>
          <cell r="B905">
            <v>150</v>
          </cell>
        </row>
        <row r="906">
          <cell r="A906" t="str">
            <v>36316-35020</v>
          </cell>
          <cell r="B906">
            <v>174</v>
          </cell>
        </row>
        <row r="907">
          <cell r="A907" t="str">
            <v>36316-35040</v>
          </cell>
          <cell r="B907">
            <v>153</v>
          </cell>
        </row>
        <row r="908">
          <cell r="A908" t="str">
            <v>36316-60010</v>
          </cell>
          <cell r="B908">
            <v>163</v>
          </cell>
        </row>
        <row r="909">
          <cell r="A909" t="str">
            <v>36317-35020</v>
          </cell>
          <cell r="B909">
            <v>8</v>
          </cell>
        </row>
        <row r="910">
          <cell r="A910" t="str">
            <v>36317-35030</v>
          </cell>
          <cell r="B910">
            <v>79</v>
          </cell>
        </row>
        <row r="911">
          <cell r="A911" t="str">
            <v>36317-35041</v>
          </cell>
          <cell r="B911">
            <v>17</v>
          </cell>
        </row>
        <row r="912">
          <cell r="A912" t="str">
            <v>36317-35050</v>
          </cell>
          <cell r="B912">
            <v>111</v>
          </cell>
        </row>
        <row r="913">
          <cell r="A913" t="str">
            <v>36317-35060</v>
          </cell>
          <cell r="B913">
            <v>173</v>
          </cell>
        </row>
        <row r="914">
          <cell r="A914" t="str">
            <v>36317-60020</v>
          </cell>
          <cell r="B914">
            <v>221</v>
          </cell>
        </row>
        <row r="915">
          <cell r="A915" t="str">
            <v>36349-35010</v>
          </cell>
          <cell r="B915">
            <v>46</v>
          </cell>
        </row>
        <row r="916">
          <cell r="A916" t="str">
            <v>36349-60010</v>
          </cell>
          <cell r="B916">
            <v>69</v>
          </cell>
        </row>
        <row r="917">
          <cell r="A917" t="str">
            <v>36410-34015</v>
          </cell>
          <cell r="B917">
            <v>6025</v>
          </cell>
        </row>
        <row r="918">
          <cell r="A918" t="str">
            <v>36410-34022</v>
          </cell>
          <cell r="B918">
            <v>6980</v>
          </cell>
        </row>
        <row r="919">
          <cell r="A919" t="str">
            <v>36410-35040</v>
          </cell>
          <cell r="B919">
            <v>5809</v>
          </cell>
        </row>
        <row r="920">
          <cell r="A920" t="str">
            <v>36410-35051</v>
          </cell>
          <cell r="B920">
            <v>8046</v>
          </cell>
        </row>
        <row r="921">
          <cell r="A921" t="str">
            <v>36410-35060</v>
          </cell>
          <cell r="B921">
            <v>6239</v>
          </cell>
        </row>
        <row r="922">
          <cell r="A922" t="str">
            <v>36410-35081</v>
          </cell>
          <cell r="B922">
            <v>6249</v>
          </cell>
        </row>
        <row r="923">
          <cell r="A923" t="str">
            <v>36410-35092</v>
          </cell>
          <cell r="B923">
            <v>6102</v>
          </cell>
        </row>
        <row r="924">
          <cell r="A924" t="str">
            <v>36410-60071</v>
          </cell>
          <cell r="B924">
            <v>5761</v>
          </cell>
        </row>
        <row r="925">
          <cell r="A925" t="str">
            <v>36410-60082</v>
          </cell>
          <cell r="B925">
            <v>2859</v>
          </cell>
        </row>
        <row r="926">
          <cell r="A926" t="str">
            <v>36410-60092</v>
          </cell>
          <cell r="B926">
            <v>5940</v>
          </cell>
        </row>
        <row r="927">
          <cell r="A927" t="str">
            <v>41101-33040</v>
          </cell>
          <cell r="B927">
            <v>682</v>
          </cell>
        </row>
        <row r="928">
          <cell r="A928" t="str">
            <v>41101-33050</v>
          </cell>
          <cell r="B928">
            <v>520</v>
          </cell>
        </row>
        <row r="929">
          <cell r="A929" t="str">
            <v>41107-33020</v>
          </cell>
          <cell r="B929">
            <v>247</v>
          </cell>
        </row>
        <row r="930">
          <cell r="A930" t="str">
            <v>41107-33030</v>
          </cell>
          <cell r="B930">
            <v>186</v>
          </cell>
        </row>
        <row r="931">
          <cell r="A931" t="str">
            <v>41109-33020</v>
          </cell>
          <cell r="B931">
            <v>400</v>
          </cell>
        </row>
        <row r="932">
          <cell r="A932" t="str">
            <v>41181-33021</v>
          </cell>
          <cell r="B932">
            <v>2950</v>
          </cell>
        </row>
        <row r="933">
          <cell r="A933" t="str">
            <v>41181-33030</v>
          </cell>
          <cell r="B933">
            <v>3051</v>
          </cell>
        </row>
        <row r="934">
          <cell r="A934" t="str">
            <v>41211-12240</v>
          </cell>
          <cell r="B934">
            <v>260</v>
          </cell>
        </row>
        <row r="935">
          <cell r="A935" t="str">
            <v>41211-28120</v>
          </cell>
          <cell r="B935">
            <v>380</v>
          </cell>
        </row>
        <row r="936">
          <cell r="A936" t="str">
            <v>41211-33010</v>
          </cell>
          <cell r="B936">
            <v>400</v>
          </cell>
        </row>
        <row r="937">
          <cell r="A937" t="str">
            <v>41211-33140</v>
          </cell>
          <cell r="B937">
            <v>400</v>
          </cell>
        </row>
        <row r="938">
          <cell r="A938" t="str">
            <v>41211-52050</v>
          </cell>
          <cell r="B938">
            <v>220</v>
          </cell>
        </row>
        <row r="939">
          <cell r="A939" t="str">
            <v>41214-33010</v>
          </cell>
          <cell r="B939">
            <v>13</v>
          </cell>
        </row>
        <row r="940">
          <cell r="A940" t="str">
            <v>41221-12430</v>
          </cell>
          <cell r="B940">
            <v>741</v>
          </cell>
        </row>
        <row r="941">
          <cell r="A941" t="str">
            <v>41221-28150</v>
          </cell>
          <cell r="B941">
            <v>1153</v>
          </cell>
        </row>
        <row r="942">
          <cell r="A942" t="str">
            <v>41221-33040</v>
          </cell>
          <cell r="B942">
            <v>924</v>
          </cell>
        </row>
        <row r="943">
          <cell r="A943" t="str">
            <v>41221-33080</v>
          </cell>
          <cell r="B943">
            <v>1020</v>
          </cell>
        </row>
        <row r="944">
          <cell r="A944" t="str">
            <v>41221-33160</v>
          </cell>
          <cell r="B944">
            <v>1710</v>
          </cell>
        </row>
        <row r="945">
          <cell r="A945" t="str">
            <v>41221-52060</v>
          </cell>
          <cell r="B945">
            <v>737</v>
          </cell>
        </row>
        <row r="946">
          <cell r="A946" t="str">
            <v>41221-52070</v>
          </cell>
          <cell r="B946">
            <v>1685</v>
          </cell>
        </row>
        <row r="947">
          <cell r="A947" t="str">
            <v>41222-32010</v>
          </cell>
          <cell r="B947">
            <v>9</v>
          </cell>
        </row>
        <row r="948">
          <cell r="A948" t="str">
            <v>41231-33010</v>
          </cell>
          <cell r="B948">
            <v>69</v>
          </cell>
        </row>
        <row r="949">
          <cell r="A949" t="str">
            <v>41301-35140</v>
          </cell>
          <cell r="B949">
            <v>11608</v>
          </cell>
        </row>
        <row r="950">
          <cell r="A950" t="str">
            <v>41301-60130</v>
          </cell>
          <cell r="B950">
            <v>11616</v>
          </cell>
        </row>
        <row r="951">
          <cell r="A951" t="str">
            <v>41301-60140</v>
          </cell>
          <cell r="B951">
            <v>11610</v>
          </cell>
        </row>
        <row r="952">
          <cell r="A952" t="str">
            <v>41302-60032</v>
          </cell>
          <cell r="B952">
            <v>740</v>
          </cell>
        </row>
        <row r="953">
          <cell r="A953" t="str">
            <v>41311-12160</v>
          </cell>
          <cell r="B953">
            <v>1376</v>
          </cell>
        </row>
        <row r="954">
          <cell r="A954" t="str">
            <v>41311-12180</v>
          </cell>
          <cell r="B954">
            <v>1358</v>
          </cell>
        </row>
        <row r="955">
          <cell r="A955" t="str">
            <v>41311-12190</v>
          </cell>
          <cell r="B955">
            <v>1283</v>
          </cell>
        </row>
        <row r="956">
          <cell r="A956" t="str">
            <v>41311-12200</v>
          </cell>
          <cell r="B956">
            <v>3233</v>
          </cell>
        </row>
        <row r="957">
          <cell r="A957" t="str">
            <v>41311-13010</v>
          </cell>
          <cell r="B957">
            <v>1147</v>
          </cell>
        </row>
        <row r="958">
          <cell r="A958" t="str">
            <v>41311-28100</v>
          </cell>
          <cell r="B958">
            <v>5097</v>
          </cell>
        </row>
        <row r="959">
          <cell r="A959" t="str">
            <v>41311-33010</v>
          </cell>
          <cell r="B959">
            <v>1023</v>
          </cell>
        </row>
        <row r="960">
          <cell r="A960" t="str">
            <v>41311-33010</v>
          </cell>
          <cell r="B960">
            <v>230</v>
          </cell>
        </row>
        <row r="961">
          <cell r="A961" t="str">
            <v>41311-33030</v>
          </cell>
          <cell r="B961">
            <v>176538</v>
          </cell>
        </row>
        <row r="962">
          <cell r="A962" t="str">
            <v>41311-33040</v>
          </cell>
          <cell r="B962">
            <v>40764</v>
          </cell>
        </row>
        <row r="963">
          <cell r="A963" t="str">
            <v>41311-33090</v>
          </cell>
          <cell r="B963">
            <v>1819</v>
          </cell>
        </row>
        <row r="964">
          <cell r="A964" t="str">
            <v>41311-52071</v>
          </cell>
          <cell r="B964">
            <v>1039</v>
          </cell>
        </row>
        <row r="965">
          <cell r="A965" t="str">
            <v>41311-52100</v>
          </cell>
          <cell r="B965">
            <v>601</v>
          </cell>
        </row>
        <row r="966">
          <cell r="A966" t="str">
            <v>41331-28030</v>
          </cell>
          <cell r="B966">
            <v>250</v>
          </cell>
        </row>
        <row r="967">
          <cell r="A967" t="str">
            <v>41331-32010</v>
          </cell>
          <cell r="B967">
            <v>340</v>
          </cell>
        </row>
        <row r="968">
          <cell r="A968" t="str">
            <v>41331-33010</v>
          </cell>
          <cell r="B968">
            <v>420</v>
          </cell>
        </row>
        <row r="969">
          <cell r="A969" t="str">
            <v>41331-33020</v>
          </cell>
          <cell r="B969">
            <v>340</v>
          </cell>
        </row>
        <row r="970">
          <cell r="A970" t="str">
            <v>41331-33040</v>
          </cell>
          <cell r="B970">
            <v>440</v>
          </cell>
        </row>
        <row r="971">
          <cell r="A971" t="str">
            <v>41331-35060</v>
          </cell>
          <cell r="B971">
            <v>1470</v>
          </cell>
        </row>
        <row r="972">
          <cell r="A972" t="str">
            <v>41331-48020</v>
          </cell>
          <cell r="B972">
            <v>110</v>
          </cell>
        </row>
        <row r="973">
          <cell r="A973" t="str">
            <v>41335-35011</v>
          </cell>
          <cell r="B973">
            <v>223</v>
          </cell>
        </row>
        <row r="974">
          <cell r="A974" t="str">
            <v>41341-24010</v>
          </cell>
          <cell r="B974">
            <v>190</v>
          </cell>
        </row>
        <row r="975">
          <cell r="A975" t="str">
            <v>41341-28020</v>
          </cell>
          <cell r="B975">
            <v>150</v>
          </cell>
        </row>
        <row r="976">
          <cell r="A976" t="str">
            <v>41341-30011</v>
          </cell>
          <cell r="B976">
            <v>210</v>
          </cell>
        </row>
        <row r="977">
          <cell r="A977" t="str">
            <v>41341-35040</v>
          </cell>
          <cell r="B977">
            <v>40</v>
          </cell>
        </row>
        <row r="978">
          <cell r="A978" t="str">
            <v>41341-35050</v>
          </cell>
          <cell r="B978">
            <v>92</v>
          </cell>
        </row>
        <row r="979">
          <cell r="A979" t="str">
            <v>41341-48020</v>
          </cell>
          <cell r="B979">
            <v>82</v>
          </cell>
        </row>
        <row r="980">
          <cell r="A980" t="str">
            <v>41342-20060</v>
          </cell>
          <cell r="B980">
            <v>152</v>
          </cell>
        </row>
        <row r="981">
          <cell r="A981" t="str">
            <v>41342-21020</v>
          </cell>
          <cell r="B981">
            <v>211</v>
          </cell>
        </row>
        <row r="982">
          <cell r="A982" t="str">
            <v>41342-32020</v>
          </cell>
          <cell r="B982">
            <v>154</v>
          </cell>
        </row>
        <row r="983">
          <cell r="A983" t="str">
            <v>41342-32030</v>
          </cell>
          <cell r="B983">
            <v>204</v>
          </cell>
        </row>
        <row r="984">
          <cell r="A984" t="str">
            <v>41342-33010</v>
          </cell>
          <cell r="B984">
            <v>248</v>
          </cell>
        </row>
        <row r="985">
          <cell r="A985" t="str">
            <v>41342-33030</v>
          </cell>
          <cell r="B985">
            <v>242</v>
          </cell>
        </row>
        <row r="986">
          <cell r="A986" t="str">
            <v>41342-33050</v>
          </cell>
          <cell r="B986">
            <v>272</v>
          </cell>
        </row>
        <row r="987">
          <cell r="A987" t="str">
            <v>41342-35011</v>
          </cell>
          <cell r="B987">
            <v>52</v>
          </cell>
        </row>
        <row r="988">
          <cell r="A988" t="str">
            <v>41351-12020</v>
          </cell>
          <cell r="B988">
            <v>7.5</v>
          </cell>
        </row>
        <row r="989">
          <cell r="A989" t="str">
            <v>41351-32010</v>
          </cell>
          <cell r="B989">
            <v>8</v>
          </cell>
        </row>
        <row r="990">
          <cell r="A990" t="str">
            <v>41351-33011</v>
          </cell>
          <cell r="B990">
            <v>90</v>
          </cell>
        </row>
        <row r="991">
          <cell r="A991" t="str">
            <v>41351-33030</v>
          </cell>
          <cell r="B991">
            <v>88</v>
          </cell>
        </row>
        <row r="992">
          <cell r="A992" t="str">
            <v>41351-35020</v>
          </cell>
          <cell r="B992">
            <v>21</v>
          </cell>
        </row>
        <row r="993">
          <cell r="A993" t="str">
            <v>41361-17010</v>
          </cell>
          <cell r="B993">
            <v>31</v>
          </cell>
        </row>
        <row r="994">
          <cell r="A994" t="str">
            <v>41361-17020</v>
          </cell>
          <cell r="B994">
            <v>31</v>
          </cell>
        </row>
        <row r="995">
          <cell r="A995" t="str">
            <v>41361-17030</v>
          </cell>
          <cell r="B995">
            <v>31</v>
          </cell>
        </row>
        <row r="996">
          <cell r="A996" t="str">
            <v>41361-17040</v>
          </cell>
          <cell r="B996">
            <v>31</v>
          </cell>
        </row>
        <row r="997">
          <cell r="A997" t="str">
            <v>41361-17050</v>
          </cell>
          <cell r="B997">
            <v>31</v>
          </cell>
        </row>
        <row r="998">
          <cell r="A998" t="str">
            <v>41361-17060</v>
          </cell>
          <cell r="B998">
            <v>31</v>
          </cell>
        </row>
        <row r="999">
          <cell r="A999" t="str">
            <v>41361-33010</v>
          </cell>
          <cell r="B999">
            <v>146</v>
          </cell>
        </row>
        <row r="1000">
          <cell r="A1000" t="str">
            <v>41361-33020</v>
          </cell>
          <cell r="B1000">
            <v>136</v>
          </cell>
        </row>
        <row r="1001">
          <cell r="A1001" t="str">
            <v>41361-33030</v>
          </cell>
          <cell r="B1001">
            <v>137</v>
          </cell>
        </row>
        <row r="1002">
          <cell r="A1002" t="str">
            <v>41361-33040</v>
          </cell>
          <cell r="B1002">
            <v>137</v>
          </cell>
        </row>
        <row r="1003">
          <cell r="A1003" t="str">
            <v>41361-33050</v>
          </cell>
          <cell r="B1003">
            <v>138</v>
          </cell>
        </row>
        <row r="1004">
          <cell r="A1004" t="str">
            <v>41361-33060</v>
          </cell>
          <cell r="B1004">
            <v>140</v>
          </cell>
        </row>
        <row r="1005">
          <cell r="A1005" t="str">
            <v>41361-33070</v>
          </cell>
          <cell r="B1005">
            <v>140</v>
          </cell>
        </row>
        <row r="1006">
          <cell r="A1006" t="str">
            <v>41361-33080</v>
          </cell>
          <cell r="B1006">
            <v>140</v>
          </cell>
        </row>
        <row r="1007">
          <cell r="A1007" t="str">
            <v>41361-33090</v>
          </cell>
          <cell r="B1007">
            <v>141</v>
          </cell>
        </row>
        <row r="1008">
          <cell r="A1008" t="str">
            <v>41361-33100</v>
          </cell>
          <cell r="B1008">
            <v>142</v>
          </cell>
        </row>
        <row r="1009">
          <cell r="A1009" t="str">
            <v>41361-35300</v>
          </cell>
          <cell r="B1009">
            <v>58</v>
          </cell>
        </row>
        <row r="1010">
          <cell r="A1010" t="str">
            <v>41362-35020</v>
          </cell>
          <cell r="B1010">
            <v>24</v>
          </cell>
        </row>
        <row r="1011">
          <cell r="A1011" t="str">
            <v>41408-35010</v>
          </cell>
          <cell r="B1011">
            <v>842</v>
          </cell>
        </row>
        <row r="1012">
          <cell r="A1012" t="str">
            <v>41408-60010</v>
          </cell>
          <cell r="B1012">
            <v>949</v>
          </cell>
        </row>
        <row r="1013">
          <cell r="A1013" t="str">
            <v>41408-60021</v>
          </cell>
          <cell r="B1013">
            <v>495</v>
          </cell>
        </row>
        <row r="1014">
          <cell r="A1014" t="str">
            <v>41408-60030</v>
          </cell>
          <cell r="B1014">
            <v>510</v>
          </cell>
        </row>
        <row r="1015">
          <cell r="A1015" t="str">
            <v>41451-60030</v>
          </cell>
          <cell r="B1015">
            <v>518</v>
          </cell>
        </row>
        <row r="1016">
          <cell r="A1016" t="str">
            <v>41453-35010</v>
          </cell>
          <cell r="B1016">
            <v>530</v>
          </cell>
        </row>
        <row r="1017">
          <cell r="A1017" t="str">
            <v>82125-12400</v>
          </cell>
          <cell r="B1017">
            <v>1232</v>
          </cell>
        </row>
        <row r="1018">
          <cell r="A1018" t="str">
            <v>82125-20310</v>
          </cell>
          <cell r="B1018">
            <v>1214</v>
          </cell>
        </row>
        <row r="1019">
          <cell r="A1019" t="str">
            <v>82125-33010</v>
          </cell>
          <cell r="B1019">
            <v>648</v>
          </cell>
        </row>
        <row r="1020">
          <cell r="A1020" t="str">
            <v>82125-33020</v>
          </cell>
          <cell r="B1020">
            <v>1390</v>
          </cell>
        </row>
        <row r="1021">
          <cell r="A1021" t="str">
            <v>82125-33090</v>
          </cell>
          <cell r="B1021">
            <v>1292</v>
          </cell>
        </row>
        <row r="1022">
          <cell r="A1022" t="str">
            <v>82125-33100</v>
          </cell>
          <cell r="B1022">
            <v>1476</v>
          </cell>
        </row>
        <row r="1023">
          <cell r="A1023" t="str">
            <v>82125-45010</v>
          </cell>
          <cell r="B1023">
            <v>1194</v>
          </cell>
        </row>
        <row r="1024">
          <cell r="A1024" t="str">
            <v>82125-52070</v>
          </cell>
          <cell r="B1024">
            <v>1255</v>
          </cell>
        </row>
        <row r="1025">
          <cell r="A1025" t="str">
            <v>82125-52080</v>
          </cell>
          <cell r="B1025">
            <v>1162</v>
          </cell>
        </row>
        <row r="1026">
          <cell r="A1026" t="str">
            <v>82125-52100</v>
          </cell>
          <cell r="B1026">
            <v>1261</v>
          </cell>
        </row>
        <row r="1027">
          <cell r="A1027" t="str">
            <v>82125-52110</v>
          </cell>
          <cell r="B1027">
            <v>1165</v>
          </cell>
        </row>
        <row r="1028">
          <cell r="A1028" t="str">
            <v>82125-68010</v>
          </cell>
          <cell r="B1028">
            <v>1424</v>
          </cell>
        </row>
        <row r="1029">
          <cell r="A1029" t="str">
            <v>82710-34020</v>
          </cell>
          <cell r="B1029">
            <v>21</v>
          </cell>
        </row>
        <row r="1030">
          <cell r="A1030" t="str">
            <v>82710-34030</v>
          </cell>
          <cell r="B1030">
            <v>18</v>
          </cell>
        </row>
        <row r="1031">
          <cell r="A1031" t="str">
            <v>82710-35040</v>
          </cell>
          <cell r="B1031">
            <v>16</v>
          </cell>
        </row>
        <row r="1032">
          <cell r="A1032" t="str">
            <v>82710-60060</v>
          </cell>
          <cell r="B1032">
            <v>32</v>
          </cell>
        </row>
        <row r="1033">
          <cell r="A1033" t="str">
            <v>82715-33160</v>
          </cell>
          <cell r="B1033">
            <v>5</v>
          </cell>
        </row>
        <row r="1034">
          <cell r="A1034" t="str">
            <v>82715-33170</v>
          </cell>
          <cell r="B1034">
            <v>19</v>
          </cell>
        </row>
        <row r="1035">
          <cell r="A1035" t="str">
            <v>82715-33280</v>
          </cell>
          <cell r="B1035">
            <v>21</v>
          </cell>
        </row>
        <row r="1036">
          <cell r="A1036" t="str">
            <v>82715-33290</v>
          </cell>
          <cell r="B1036">
            <v>25</v>
          </cell>
        </row>
        <row r="1037">
          <cell r="A1037" t="str">
            <v>82715-34530</v>
          </cell>
          <cell r="B1037">
            <v>5</v>
          </cell>
        </row>
        <row r="1038">
          <cell r="A1038" t="str">
            <v>82715-35630</v>
          </cell>
          <cell r="B1038">
            <v>12</v>
          </cell>
        </row>
        <row r="1039">
          <cell r="A1039" t="str">
            <v>82715-35650</v>
          </cell>
          <cell r="B1039">
            <v>23</v>
          </cell>
        </row>
        <row r="1040">
          <cell r="A1040" t="str">
            <v>82715-35790</v>
          </cell>
          <cell r="B1040">
            <v>16</v>
          </cell>
        </row>
        <row r="1041">
          <cell r="A1041" t="str">
            <v>82715-5C050</v>
          </cell>
          <cell r="B1041">
            <v>29</v>
          </cell>
        </row>
        <row r="1042">
          <cell r="A1042" t="str">
            <v>82715-5C060</v>
          </cell>
          <cell r="B1042">
            <v>13</v>
          </cell>
        </row>
        <row r="1043">
          <cell r="A1043" t="str">
            <v>84222-35060</v>
          </cell>
          <cell r="B1043">
            <v>322</v>
          </cell>
        </row>
        <row r="1044">
          <cell r="A1044" t="str">
            <v>84222-35080</v>
          </cell>
          <cell r="B1044">
            <v>318</v>
          </cell>
        </row>
        <row r="1045">
          <cell r="A1045" t="str">
            <v>84222-35090</v>
          </cell>
          <cell r="B1045">
            <v>429</v>
          </cell>
        </row>
        <row r="1046">
          <cell r="A1046" t="str">
            <v>84222-35110</v>
          </cell>
          <cell r="B1046">
            <v>321</v>
          </cell>
        </row>
        <row r="1047">
          <cell r="A1047" t="str">
            <v>84222-60100</v>
          </cell>
          <cell r="B1047">
            <v>325</v>
          </cell>
        </row>
        <row r="1048">
          <cell r="A1048" t="str">
            <v>84540-20200</v>
          </cell>
          <cell r="B1048">
            <v>1217</v>
          </cell>
        </row>
        <row r="1049">
          <cell r="A1049" t="str">
            <v>84540-33010</v>
          </cell>
          <cell r="B1049">
            <v>740</v>
          </cell>
        </row>
        <row r="1050">
          <cell r="A1050" t="str">
            <v>84540-46010</v>
          </cell>
          <cell r="B1050">
            <v>709</v>
          </cell>
        </row>
        <row r="1051">
          <cell r="A1051" t="str">
            <v>84540-52010</v>
          </cell>
          <cell r="B1051">
            <v>919</v>
          </cell>
        </row>
        <row r="1052">
          <cell r="A1052" t="str">
            <v>84540-52050</v>
          </cell>
          <cell r="B1052">
            <v>740</v>
          </cell>
        </row>
        <row r="1053">
          <cell r="A1053" t="str">
            <v>84540-52070</v>
          </cell>
          <cell r="B1053">
            <v>737</v>
          </cell>
        </row>
        <row r="1054">
          <cell r="A1054" t="str">
            <v>85420-33010</v>
          </cell>
          <cell r="B1054">
            <v>1517</v>
          </cell>
        </row>
        <row r="1055">
          <cell r="A1055" t="str">
            <v>89413-12020</v>
          </cell>
          <cell r="B1055">
            <v>440</v>
          </cell>
        </row>
        <row r="1056">
          <cell r="A1056" t="str">
            <v>89413-24010</v>
          </cell>
          <cell r="B1056">
            <v>517</v>
          </cell>
        </row>
        <row r="1057">
          <cell r="A1057" t="str">
            <v>89413-32010</v>
          </cell>
          <cell r="B1057">
            <v>475</v>
          </cell>
        </row>
        <row r="1058">
          <cell r="A1058" t="str">
            <v>89413-33030</v>
          </cell>
          <cell r="B1058">
            <v>1699</v>
          </cell>
        </row>
        <row r="1059">
          <cell r="A1059" t="str">
            <v>89413-60020</v>
          </cell>
          <cell r="B1059">
            <v>513</v>
          </cell>
        </row>
        <row r="1060">
          <cell r="A1060" t="str">
            <v>89637-63010</v>
          </cell>
          <cell r="B1060">
            <v>747</v>
          </cell>
        </row>
        <row r="1061">
          <cell r="A1061" t="str">
            <v>90101-06037</v>
          </cell>
          <cell r="B1061">
            <v>2</v>
          </cell>
        </row>
        <row r="1062">
          <cell r="A1062" t="str">
            <v>90101-11003</v>
          </cell>
          <cell r="B1062">
            <v>24</v>
          </cell>
        </row>
        <row r="1063">
          <cell r="A1063" t="str">
            <v>90105-05004</v>
          </cell>
          <cell r="B1063">
            <v>1.5</v>
          </cell>
        </row>
        <row r="1064">
          <cell r="A1064" t="str">
            <v>90105-05008</v>
          </cell>
          <cell r="B1064">
            <v>2</v>
          </cell>
        </row>
        <row r="1065">
          <cell r="A1065" t="str">
            <v>90105-05023</v>
          </cell>
          <cell r="B1065">
            <v>2</v>
          </cell>
        </row>
        <row r="1066">
          <cell r="A1066" t="str">
            <v>90105-06020</v>
          </cell>
          <cell r="B1066">
            <v>3</v>
          </cell>
        </row>
        <row r="1067">
          <cell r="A1067" t="str">
            <v>90105-06025</v>
          </cell>
          <cell r="B1067">
            <v>3</v>
          </cell>
        </row>
        <row r="1068">
          <cell r="A1068" t="str">
            <v>90105-06026</v>
          </cell>
          <cell r="B1068">
            <v>2</v>
          </cell>
        </row>
        <row r="1069">
          <cell r="A1069" t="str">
            <v>90105-06028</v>
          </cell>
          <cell r="B1069">
            <v>3.5</v>
          </cell>
        </row>
        <row r="1070">
          <cell r="A1070" t="str">
            <v>90105-06030</v>
          </cell>
          <cell r="B1070">
            <v>2</v>
          </cell>
        </row>
        <row r="1071">
          <cell r="A1071" t="str">
            <v>90105-06069</v>
          </cell>
          <cell r="B1071">
            <v>2.5</v>
          </cell>
        </row>
        <row r="1072">
          <cell r="A1072" t="str">
            <v>90105-06072</v>
          </cell>
          <cell r="B1072">
            <v>2.5</v>
          </cell>
        </row>
        <row r="1073">
          <cell r="A1073" t="str">
            <v>90105-06110</v>
          </cell>
          <cell r="B1073">
            <v>3</v>
          </cell>
        </row>
        <row r="1074">
          <cell r="A1074" t="str">
            <v>90105-06111</v>
          </cell>
          <cell r="B1074">
            <v>2.5</v>
          </cell>
        </row>
        <row r="1075">
          <cell r="A1075" t="str">
            <v>90105-06113</v>
          </cell>
          <cell r="B1075">
            <v>2</v>
          </cell>
        </row>
        <row r="1076">
          <cell r="A1076" t="str">
            <v>90105-06117</v>
          </cell>
          <cell r="B1076">
            <v>4</v>
          </cell>
        </row>
        <row r="1077">
          <cell r="A1077" t="str">
            <v>90105-06121</v>
          </cell>
          <cell r="B1077">
            <v>2</v>
          </cell>
        </row>
        <row r="1078">
          <cell r="A1078" t="str">
            <v>90105-06224</v>
          </cell>
          <cell r="B1078">
            <v>3</v>
          </cell>
        </row>
        <row r="1079">
          <cell r="A1079" t="str">
            <v>90105-06225</v>
          </cell>
          <cell r="B1079">
            <v>6.5</v>
          </cell>
        </row>
        <row r="1080">
          <cell r="A1080" t="str">
            <v>90105-06272</v>
          </cell>
          <cell r="B1080">
            <v>4.5</v>
          </cell>
        </row>
        <row r="1081">
          <cell r="A1081" t="str">
            <v>90105-06273</v>
          </cell>
          <cell r="B1081">
            <v>4.5</v>
          </cell>
        </row>
        <row r="1082">
          <cell r="A1082" t="str">
            <v>90105-06306</v>
          </cell>
          <cell r="B1082">
            <v>8</v>
          </cell>
        </row>
        <row r="1083">
          <cell r="A1083" t="str">
            <v>90105-06307</v>
          </cell>
          <cell r="B1083">
            <v>8</v>
          </cell>
        </row>
        <row r="1084">
          <cell r="A1084" t="str">
            <v>90105-06318</v>
          </cell>
          <cell r="B1084">
            <v>7.5</v>
          </cell>
        </row>
        <row r="1085">
          <cell r="A1085" t="str">
            <v>90105-07002</v>
          </cell>
          <cell r="B1085">
            <v>9</v>
          </cell>
        </row>
        <row r="1086">
          <cell r="A1086" t="str">
            <v>90105-08050</v>
          </cell>
          <cell r="B1086">
            <v>4</v>
          </cell>
        </row>
        <row r="1087">
          <cell r="A1087" t="str">
            <v>90105-08059</v>
          </cell>
          <cell r="B1087">
            <v>7</v>
          </cell>
        </row>
        <row r="1088">
          <cell r="A1088" t="str">
            <v>90105-08071</v>
          </cell>
          <cell r="B1088">
            <v>8.5</v>
          </cell>
        </row>
        <row r="1089">
          <cell r="A1089" t="str">
            <v>90105-08155</v>
          </cell>
          <cell r="B1089">
            <v>8.5</v>
          </cell>
        </row>
        <row r="1090">
          <cell r="A1090" t="str">
            <v>90105-08167</v>
          </cell>
          <cell r="B1090">
            <v>7</v>
          </cell>
        </row>
        <row r="1091">
          <cell r="A1091" t="str">
            <v>90105-08289</v>
          </cell>
          <cell r="B1091">
            <v>11</v>
          </cell>
        </row>
        <row r="1092">
          <cell r="A1092" t="str">
            <v>90105-08290</v>
          </cell>
          <cell r="B1092">
            <v>8.5</v>
          </cell>
        </row>
        <row r="1093">
          <cell r="A1093" t="str">
            <v>90105-08301</v>
          </cell>
          <cell r="B1093">
            <v>4.5</v>
          </cell>
        </row>
        <row r="1094">
          <cell r="A1094" t="str">
            <v>90105-08364</v>
          </cell>
          <cell r="B1094">
            <v>7.5</v>
          </cell>
        </row>
        <row r="1095">
          <cell r="A1095" t="str">
            <v>90105-08365</v>
          </cell>
          <cell r="B1095">
            <v>4</v>
          </cell>
        </row>
        <row r="1096">
          <cell r="A1096" t="str">
            <v>90105-08373</v>
          </cell>
          <cell r="B1096">
            <v>10</v>
          </cell>
        </row>
        <row r="1097">
          <cell r="A1097" t="str">
            <v>90105-08406</v>
          </cell>
          <cell r="B1097">
            <v>6.5</v>
          </cell>
        </row>
        <row r="1098">
          <cell r="A1098" t="str">
            <v>90105-08407</v>
          </cell>
          <cell r="B1098">
            <v>6</v>
          </cell>
        </row>
        <row r="1099">
          <cell r="A1099" t="str">
            <v>90105-08431</v>
          </cell>
          <cell r="B1099">
            <v>9</v>
          </cell>
        </row>
        <row r="1100">
          <cell r="A1100" t="str">
            <v>90105-08432</v>
          </cell>
          <cell r="B1100">
            <v>12</v>
          </cell>
        </row>
        <row r="1101">
          <cell r="A1101" t="str">
            <v>90105-10214</v>
          </cell>
          <cell r="B1101">
            <v>15</v>
          </cell>
        </row>
        <row r="1102">
          <cell r="A1102" t="str">
            <v>90105-10222</v>
          </cell>
          <cell r="B1102">
            <v>10</v>
          </cell>
        </row>
        <row r="1103">
          <cell r="A1103" t="str">
            <v>90105-10223</v>
          </cell>
          <cell r="B1103">
            <v>12</v>
          </cell>
        </row>
        <row r="1104">
          <cell r="A1104" t="str">
            <v>90105-10224</v>
          </cell>
          <cell r="B1104">
            <v>16</v>
          </cell>
        </row>
        <row r="1105">
          <cell r="A1105" t="str">
            <v>90105-10243</v>
          </cell>
          <cell r="B1105">
            <v>16</v>
          </cell>
        </row>
        <row r="1106">
          <cell r="A1106" t="str">
            <v>90105-10440</v>
          </cell>
          <cell r="B1106">
            <v>20</v>
          </cell>
        </row>
        <row r="1107">
          <cell r="A1107" t="str">
            <v>90105-10443</v>
          </cell>
          <cell r="B1107">
            <v>17</v>
          </cell>
        </row>
        <row r="1108">
          <cell r="A1108" t="str">
            <v>90105-12154</v>
          </cell>
          <cell r="B1108">
            <v>15</v>
          </cell>
        </row>
        <row r="1109">
          <cell r="A1109" t="str">
            <v>90105-12303</v>
          </cell>
          <cell r="B1109">
            <v>18</v>
          </cell>
        </row>
        <row r="1110">
          <cell r="A1110" t="str">
            <v>90105-12372</v>
          </cell>
          <cell r="B1110">
            <v>15</v>
          </cell>
        </row>
        <row r="1111">
          <cell r="A1111" t="str">
            <v>90109-08235</v>
          </cell>
          <cell r="B1111">
            <v>34</v>
          </cell>
        </row>
        <row r="1112">
          <cell r="A1112" t="str">
            <v>90109-08237</v>
          </cell>
          <cell r="B1112">
            <v>24</v>
          </cell>
        </row>
        <row r="1113">
          <cell r="A1113" t="str">
            <v>90109-08306</v>
          </cell>
          <cell r="B1113">
            <v>9.5</v>
          </cell>
        </row>
        <row r="1114">
          <cell r="A1114" t="str">
            <v>90119-05026</v>
          </cell>
          <cell r="B1114">
            <v>3</v>
          </cell>
        </row>
        <row r="1115">
          <cell r="A1115" t="str">
            <v>90119-05027</v>
          </cell>
          <cell r="B1115">
            <v>3</v>
          </cell>
        </row>
        <row r="1116">
          <cell r="A1116" t="str">
            <v>90119-05028</v>
          </cell>
          <cell r="B1116">
            <v>4</v>
          </cell>
        </row>
        <row r="1117">
          <cell r="A1117" t="str">
            <v>90119-05029</v>
          </cell>
          <cell r="B1117">
            <v>4</v>
          </cell>
        </row>
        <row r="1118">
          <cell r="A1118" t="str">
            <v>90119-05030</v>
          </cell>
          <cell r="B1118">
            <v>4</v>
          </cell>
        </row>
        <row r="1119">
          <cell r="A1119" t="str">
            <v>90119-06173</v>
          </cell>
          <cell r="B1119">
            <v>3</v>
          </cell>
        </row>
        <row r="1120">
          <cell r="A1120" t="str">
            <v>90119-06180</v>
          </cell>
          <cell r="B1120">
            <v>6.5</v>
          </cell>
        </row>
        <row r="1121">
          <cell r="A1121" t="str">
            <v>90119-06693</v>
          </cell>
          <cell r="B1121">
            <v>7</v>
          </cell>
        </row>
        <row r="1122">
          <cell r="A1122" t="str">
            <v>90119-06821</v>
          </cell>
          <cell r="B1122">
            <v>2.5</v>
          </cell>
        </row>
        <row r="1123">
          <cell r="A1123" t="str">
            <v>90119-08A28</v>
          </cell>
          <cell r="B1123">
            <v>7</v>
          </cell>
        </row>
        <row r="1124">
          <cell r="A1124" t="str">
            <v>90119-08443</v>
          </cell>
          <cell r="B1124">
            <v>2</v>
          </cell>
        </row>
        <row r="1125">
          <cell r="A1125" t="str">
            <v>90119-08447</v>
          </cell>
          <cell r="B1125">
            <v>7</v>
          </cell>
        </row>
        <row r="1126">
          <cell r="A1126" t="str">
            <v>90119-08668</v>
          </cell>
          <cell r="B1126">
            <v>5</v>
          </cell>
        </row>
        <row r="1127">
          <cell r="A1127" t="str">
            <v>90119-08844</v>
          </cell>
          <cell r="B1127">
            <v>4</v>
          </cell>
        </row>
        <row r="1128">
          <cell r="A1128" t="str">
            <v>90119-08884</v>
          </cell>
          <cell r="B1128">
            <v>6.5</v>
          </cell>
        </row>
        <row r="1129">
          <cell r="A1129" t="str">
            <v>90149-40030</v>
          </cell>
          <cell r="B1129">
            <v>3</v>
          </cell>
        </row>
        <row r="1130">
          <cell r="A1130" t="str">
            <v>90179-22016</v>
          </cell>
          <cell r="B1130">
            <v>36</v>
          </cell>
        </row>
        <row r="1131">
          <cell r="A1131" t="str">
            <v>90179-24006</v>
          </cell>
          <cell r="B1131">
            <v>40</v>
          </cell>
        </row>
        <row r="1132">
          <cell r="A1132" t="str">
            <v>90179-28011</v>
          </cell>
          <cell r="B1132">
            <v>70</v>
          </cell>
        </row>
        <row r="1133">
          <cell r="A1133" t="str">
            <v>90179-32006</v>
          </cell>
          <cell r="B1133">
            <v>65</v>
          </cell>
        </row>
        <row r="1134">
          <cell r="A1134" t="str">
            <v>90179-33006</v>
          </cell>
          <cell r="B1134">
            <v>75</v>
          </cell>
        </row>
        <row r="1135">
          <cell r="A1135" t="str">
            <v>90179-40005</v>
          </cell>
          <cell r="B1135">
            <v>72</v>
          </cell>
        </row>
        <row r="1136">
          <cell r="A1136" t="str">
            <v>90179-40009</v>
          </cell>
          <cell r="B1136">
            <v>77</v>
          </cell>
        </row>
        <row r="1137">
          <cell r="A1137" t="str">
            <v>90179-42003</v>
          </cell>
          <cell r="B1137">
            <v>76</v>
          </cell>
        </row>
        <row r="1138">
          <cell r="A1138" t="str">
            <v>90179-60001</v>
          </cell>
          <cell r="B1138">
            <v>209</v>
          </cell>
        </row>
        <row r="1139">
          <cell r="A1139" t="str">
            <v>90201-06041</v>
          </cell>
          <cell r="B1139">
            <v>3</v>
          </cell>
        </row>
        <row r="1140">
          <cell r="A1140" t="str">
            <v>90201-06472</v>
          </cell>
          <cell r="B1140">
            <v>2.5</v>
          </cell>
        </row>
        <row r="1141">
          <cell r="A1141" t="str">
            <v>90209-40001</v>
          </cell>
          <cell r="B1141">
            <v>27</v>
          </cell>
        </row>
        <row r="1142">
          <cell r="A1142" t="str">
            <v>90215-40002</v>
          </cell>
          <cell r="B1142">
            <v>29</v>
          </cell>
        </row>
        <row r="1143">
          <cell r="A1143" t="str">
            <v>90241-07003</v>
          </cell>
          <cell r="B1143">
            <v>5</v>
          </cell>
        </row>
        <row r="1144">
          <cell r="A1144" t="str">
            <v>90241-09008</v>
          </cell>
          <cell r="B1144">
            <v>16</v>
          </cell>
        </row>
        <row r="1145">
          <cell r="A1145" t="str">
            <v>90250-03083</v>
          </cell>
          <cell r="B1145">
            <v>7</v>
          </cell>
        </row>
        <row r="1146">
          <cell r="A1146" t="str">
            <v>90250-03085</v>
          </cell>
          <cell r="B1146">
            <v>7</v>
          </cell>
        </row>
        <row r="1147">
          <cell r="A1147" t="str">
            <v>90250-03086</v>
          </cell>
          <cell r="B1147">
            <v>30</v>
          </cell>
        </row>
        <row r="1148">
          <cell r="A1148" t="str">
            <v>90250-03096</v>
          </cell>
          <cell r="B1148">
            <v>5.5</v>
          </cell>
        </row>
        <row r="1149">
          <cell r="A1149" t="str">
            <v>90250-03100</v>
          </cell>
          <cell r="B1149">
            <v>6</v>
          </cell>
        </row>
        <row r="1150">
          <cell r="A1150" t="str">
            <v>90250-04101</v>
          </cell>
          <cell r="B1150">
            <v>6.5</v>
          </cell>
        </row>
        <row r="1151">
          <cell r="A1151" t="str">
            <v>90250-06007</v>
          </cell>
          <cell r="B1151">
            <v>6.5</v>
          </cell>
        </row>
        <row r="1152">
          <cell r="A1152" t="str">
            <v>90250-06058</v>
          </cell>
          <cell r="B1152">
            <v>4.5</v>
          </cell>
        </row>
        <row r="1153">
          <cell r="A1153" t="str">
            <v>90250-07001</v>
          </cell>
          <cell r="B1153">
            <v>8.5</v>
          </cell>
        </row>
        <row r="1154">
          <cell r="A1154" t="str">
            <v>90250-10017</v>
          </cell>
          <cell r="B1154">
            <v>4.5</v>
          </cell>
        </row>
        <row r="1155">
          <cell r="A1155" t="str">
            <v>90250-10020</v>
          </cell>
          <cell r="B1155">
            <v>12</v>
          </cell>
        </row>
        <row r="1156">
          <cell r="A1156" t="str">
            <v>90250-10214</v>
          </cell>
          <cell r="B1156">
            <v>4.5</v>
          </cell>
        </row>
        <row r="1157">
          <cell r="A1157" t="str">
            <v>90250-10232</v>
          </cell>
          <cell r="B1157">
            <v>4</v>
          </cell>
        </row>
        <row r="1158">
          <cell r="A1158" t="str">
            <v>90250-11004</v>
          </cell>
          <cell r="B1158">
            <v>25</v>
          </cell>
        </row>
        <row r="1159">
          <cell r="A1159" t="str">
            <v>90253-11007</v>
          </cell>
          <cell r="B1159">
            <v>8</v>
          </cell>
        </row>
        <row r="1160">
          <cell r="A1160" t="str">
            <v>90254-04011</v>
          </cell>
          <cell r="B1160">
            <v>9</v>
          </cell>
        </row>
        <row r="1161">
          <cell r="A1161" t="str">
            <v>90254-05001</v>
          </cell>
          <cell r="B1161">
            <v>3.5</v>
          </cell>
        </row>
        <row r="1162">
          <cell r="A1162" t="str">
            <v>90263-02002</v>
          </cell>
          <cell r="B1162">
            <v>1.5</v>
          </cell>
        </row>
        <row r="1163">
          <cell r="A1163" t="str">
            <v>90263-05012</v>
          </cell>
          <cell r="B1163">
            <v>0.6</v>
          </cell>
        </row>
        <row r="1164">
          <cell r="A1164" t="str">
            <v>90263-06010</v>
          </cell>
          <cell r="B1164">
            <v>1.5</v>
          </cell>
        </row>
        <row r="1165">
          <cell r="A1165" t="str">
            <v>90282-03001</v>
          </cell>
          <cell r="B1165">
            <v>2</v>
          </cell>
        </row>
        <row r="1166">
          <cell r="A1166" t="str">
            <v>90282-03002</v>
          </cell>
          <cell r="B1166">
            <v>2</v>
          </cell>
        </row>
        <row r="1167">
          <cell r="A1167" t="str">
            <v>90282-03005</v>
          </cell>
          <cell r="B1167">
            <v>3</v>
          </cell>
        </row>
        <row r="1168">
          <cell r="A1168" t="str">
            <v>90282-03007</v>
          </cell>
          <cell r="B1168">
            <v>2</v>
          </cell>
        </row>
        <row r="1169">
          <cell r="A1169" t="str">
            <v>90282-03011</v>
          </cell>
          <cell r="B1169">
            <v>2</v>
          </cell>
        </row>
        <row r="1170">
          <cell r="A1170" t="str">
            <v>90282-03014</v>
          </cell>
          <cell r="B1170">
            <v>2</v>
          </cell>
        </row>
        <row r="1171">
          <cell r="A1171" t="str">
            <v>90282-03018</v>
          </cell>
          <cell r="B1171">
            <v>2</v>
          </cell>
        </row>
        <row r="1172">
          <cell r="A1172" t="str">
            <v>90282-03025</v>
          </cell>
          <cell r="B1172">
            <v>3.5</v>
          </cell>
        </row>
        <row r="1173">
          <cell r="A1173" t="str">
            <v>90282-03027</v>
          </cell>
          <cell r="B1173">
            <v>2.5</v>
          </cell>
        </row>
        <row r="1174">
          <cell r="A1174" t="str">
            <v>90282-03033</v>
          </cell>
          <cell r="B1174">
            <v>2.5</v>
          </cell>
        </row>
        <row r="1175">
          <cell r="A1175" t="str">
            <v>90282-03034</v>
          </cell>
          <cell r="B1175">
            <v>2.5</v>
          </cell>
        </row>
        <row r="1176">
          <cell r="A1176" t="str">
            <v>90301-06008</v>
          </cell>
          <cell r="B1176">
            <v>5</v>
          </cell>
        </row>
        <row r="1177">
          <cell r="A1177" t="str">
            <v>90301-06196</v>
          </cell>
          <cell r="B1177">
            <v>3.5</v>
          </cell>
        </row>
        <row r="1178">
          <cell r="A1178" t="str">
            <v>90301-07031</v>
          </cell>
          <cell r="B1178">
            <v>5.5</v>
          </cell>
        </row>
        <row r="1179">
          <cell r="A1179" t="str">
            <v>90301-09008</v>
          </cell>
          <cell r="B1179">
            <v>9</v>
          </cell>
        </row>
        <row r="1180">
          <cell r="A1180" t="str">
            <v>90301-10008</v>
          </cell>
          <cell r="B1180">
            <v>6.5</v>
          </cell>
        </row>
        <row r="1181">
          <cell r="A1181" t="str">
            <v>90301-10189</v>
          </cell>
          <cell r="B1181">
            <v>12</v>
          </cell>
        </row>
        <row r="1182">
          <cell r="A1182" t="str">
            <v>90301-11006</v>
          </cell>
          <cell r="B1182">
            <v>18</v>
          </cell>
        </row>
        <row r="1183">
          <cell r="A1183" t="str">
            <v>90301-11027</v>
          </cell>
          <cell r="B1183">
            <v>6.5</v>
          </cell>
        </row>
        <row r="1184">
          <cell r="A1184" t="str">
            <v>90301-14013</v>
          </cell>
          <cell r="B1184">
            <v>7</v>
          </cell>
        </row>
        <row r="1185">
          <cell r="A1185" t="str">
            <v>90301-15004</v>
          </cell>
          <cell r="B1185">
            <v>8.5</v>
          </cell>
        </row>
        <row r="1186">
          <cell r="A1186" t="str">
            <v>90301-17010</v>
          </cell>
          <cell r="B1186">
            <v>9.5</v>
          </cell>
        </row>
        <row r="1187">
          <cell r="A1187" t="str">
            <v>90301-20002</v>
          </cell>
          <cell r="B1187">
            <v>6.5</v>
          </cell>
        </row>
        <row r="1188">
          <cell r="A1188" t="str">
            <v>90301-20010</v>
          </cell>
          <cell r="B1188">
            <v>11</v>
          </cell>
        </row>
        <row r="1189">
          <cell r="A1189" t="str">
            <v>90301-21006</v>
          </cell>
          <cell r="B1189">
            <v>7.5</v>
          </cell>
        </row>
        <row r="1190">
          <cell r="A1190" t="str">
            <v>90301-22010</v>
          </cell>
          <cell r="B1190">
            <v>11</v>
          </cell>
        </row>
        <row r="1191">
          <cell r="A1191" t="str">
            <v>90301-22014</v>
          </cell>
          <cell r="B1191">
            <v>11</v>
          </cell>
        </row>
        <row r="1192">
          <cell r="A1192" t="str">
            <v>90301-24016</v>
          </cell>
          <cell r="B1192">
            <v>12</v>
          </cell>
        </row>
        <row r="1193">
          <cell r="A1193" t="str">
            <v>90301-25002</v>
          </cell>
          <cell r="B1193">
            <v>8</v>
          </cell>
        </row>
        <row r="1194">
          <cell r="A1194" t="str">
            <v>90301-25011</v>
          </cell>
          <cell r="B1194">
            <v>12</v>
          </cell>
        </row>
        <row r="1195">
          <cell r="A1195" t="str">
            <v>90301-26010</v>
          </cell>
          <cell r="B1195">
            <v>10</v>
          </cell>
        </row>
        <row r="1196">
          <cell r="A1196" t="str">
            <v>90301-27010</v>
          </cell>
          <cell r="B1196">
            <v>13</v>
          </cell>
        </row>
        <row r="1197">
          <cell r="A1197" t="str">
            <v>90301-29011</v>
          </cell>
          <cell r="B1197">
            <v>8</v>
          </cell>
        </row>
        <row r="1198">
          <cell r="A1198" t="str">
            <v>90301-30005</v>
          </cell>
          <cell r="B1198">
            <v>8.5</v>
          </cell>
        </row>
        <row r="1199">
          <cell r="A1199" t="str">
            <v>90301-32010</v>
          </cell>
          <cell r="B1199">
            <v>14</v>
          </cell>
        </row>
        <row r="1200">
          <cell r="A1200" t="str">
            <v>90301-34007</v>
          </cell>
          <cell r="B1200">
            <v>9</v>
          </cell>
        </row>
        <row r="1201">
          <cell r="A1201" t="str">
            <v>90301-35004</v>
          </cell>
          <cell r="B1201">
            <v>16</v>
          </cell>
        </row>
        <row r="1202">
          <cell r="A1202" t="str">
            <v>90301-36006</v>
          </cell>
          <cell r="B1202">
            <v>9.5</v>
          </cell>
        </row>
        <row r="1203">
          <cell r="A1203" t="str">
            <v>90301-37011</v>
          </cell>
          <cell r="B1203">
            <v>16</v>
          </cell>
        </row>
        <row r="1204">
          <cell r="A1204" t="str">
            <v>90301-41008</v>
          </cell>
          <cell r="B1204">
            <v>17</v>
          </cell>
        </row>
        <row r="1205">
          <cell r="A1205" t="str">
            <v>90301-42005</v>
          </cell>
          <cell r="B1205">
            <v>15</v>
          </cell>
        </row>
        <row r="1206">
          <cell r="A1206" t="str">
            <v>90301-58003</v>
          </cell>
          <cell r="B1206">
            <v>17</v>
          </cell>
        </row>
        <row r="1207">
          <cell r="A1207" t="str">
            <v>90301-59004</v>
          </cell>
          <cell r="B1207">
            <v>19</v>
          </cell>
        </row>
        <row r="1208">
          <cell r="A1208" t="str">
            <v>90301-90001</v>
          </cell>
          <cell r="B1208">
            <v>27</v>
          </cell>
        </row>
        <row r="1209">
          <cell r="A1209" t="str">
            <v>90301-98002</v>
          </cell>
          <cell r="B1209">
            <v>38</v>
          </cell>
        </row>
        <row r="1210">
          <cell r="A1210" t="str">
            <v>90301-99016</v>
          </cell>
          <cell r="B1210">
            <v>50</v>
          </cell>
        </row>
        <row r="1211">
          <cell r="A1211" t="str">
            <v>90301-99021</v>
          </cell>
          <cell r="B1211">
            <v>36</v>
          </cell>
        </row>
        <row r="1212">
          <cell r="A1212" t="str">
            <v>90301-99023</v>
          </cell>
          <cell r="B1212">
            <v>49</v>
          </cell>
        </row>
        <row r="1213">
          <cell r="A1213" t="str">
            <v>90301-99043</v>
          </cell>
          <cell r="B1213">
            <v>52</v>
          </cell>
        </row>
        <row r="1214">
          <cell r="A1214" t="str">
            <v>90301-99044</v>
          </cell>
          <cell r="B1214">
            <v>51</v>
          </cell>
        </row>
        <row r="1215">
          <cell r="A1215" t="str">
            <v>90301-99078</v>
          </cell>
          <cell r="B1215">
            <v>47</v>
          </cell>
        </row>
        <row r="1216">
          <cell r="A1216" t="str">
            <v>90301-99079</v>
          </cell>
          <cell r="B1216">
            <v>140</v>
          </cell>
        </row>
        <row r="1217">
          <cell r="A1217" t="str">
            <v>90301-99087</v>
          </cell>
          <cell r="B1217">
            <v>56</v>
          </cell>
        </row>
        <row r="1218">
          <cell r="A1218" t="str">
            <v>90301-99093</v>
          </cell>
          <cell r="B1218">
            <v>71</v>
          </cell>
        </row>
        <row r="1219">
          <cell r="A1219" t="str">
            <v>90301-99117</v>
          </cell>
          <cell r="B1219">
            <v>56</v>
          </cell>
        </row>
        <row r="1220">
          <cell r="A1220" t="str">
            <v>90301-99118</v>
          </cell>
          <cell r="B1220">
            <v>41</v>
          </cell>
        </row>
        <row r="1221">
          <cell r="A1221" t="str">
            <v>90301-99119</v>
          </cell>
          <cell r="B1221">
            <v>56</v>
          </cell>
        </row>
        <row r="1222">
          <cell r="A1222" t="str">
            <v>90301-99120</v>
          </cell>
          <cell r="B1222">
            <v>42</v>
          </cell>
        </row>
        <row r="1223">
          <cell r="A1223" t="str">
            <v>90301-99121</v>
          </cell>
          <cell r="B1223">
            <v>56</v>
          </cell>
        </row>
        <row r="1224">
          <cell r="A1224" t="str">
            <v>90301-99122</v>
          </cell>
          <cell r="B1224">
            <v>59</v>
          </cell>
        </row>
        <row r="1225">
          <cell r="A1225" t="str">
            <v>90301-99124</v>
          </cell>
          <cell r="B1225">
            <v>63</v>
          </cell>
        </row>
        <row r="1226">
          <cell r="A1226" t="str">
            <v>90301-99133</v>
          </cell>
          <cell r="B1226">
            <v>83</v>
          </cell>
        </row>
        <row r="1227">
          <cell r="A1227" t="str">
            <v>90301-99156</v>
          </cell>
          <cell r="B1227">
            <v>66</v>
          </cell>
        </row>
        <row r="1228">
          <cell r="A1228" t="str">
            <v>90301-99157</v>
          </cell>
          <cell r="B1228">
            <v>84</v>
          </cell>
        </row>
        <row r="1229">
          <cell r="A1229" t="str">
            <v>90301-99158</v>
          </cell>
          <cell r="B1229">
            <v>80</v>
          </cell>
        </row>
        <row r="1230">
          <cell r="A1230" t="str">
            <v>90311-12001</v>
          </cell>
          <cell r="B1230">
            <v>20</v>
          </cell>
        </row>
        <row r="1231">
          <cell r="A1231" t="str">
            <v>90311-12002</v>
          </cell>
          <cell r="B1231">
            <v>24</v>
          </cell>
        </row>
        <row r="1232">
          <cell r="A1232" t="str">
            <v>90311-12008</v>
          </cell>
          <cell r="B1232">
            <v>25</v>
          </cell>
        </row>
        <row r="1233">
          <cell r="A1233" t="str">
            <v>90311-15008</v>
          </cell>
          <cell r="B1233">
            <v>24</v>
          </cell>
        </row>
        <row r="1234">
          <cell r="A1234" t="str">
            <v>90311-34023</v>
          </cell>
          <cell r="B1234">
            <v>49</v>
          </cell>
        </row>
        <row r="1235">
          <cell r="A1235" t="str">
            <v>90311-34030</v>
          </cell>
          <cell r="B1235">
            <v>61</v>
          </cell>
        </row>
        <row r="1236">
          <cell r="A1236" t="str">
            <v>90311-34031</v>
          </cell>
          <cell r="B1236">
            <v>49</v>
          </cell>
        </row>
        <row r="1237">
          <cell r="A1237" t="str">
            <v>90311-34035</v>
          </cell>
          <cell r="B1237">
            <v>51</v>
          </cell>
        </row>
        <row r="1238">
          <cell r="A1238" t="str">
            <v>90311-34036</v>
          </cell>
          <cell r="B1238">
            <v>64</v>
          </cell>
        </row>
        <row r="1239">
          <cell r="A1239" t="str">
            <v>90311-35045</v>
          </cell>
          <cell r="B1239">
            <v>50</v>
          </cell>
        </row>
        <row r="1240">
          <cell r="A1240" t="str">
            <v>90311-35054</v>
          </cell>
          <cell r="B1240">
            <v>62</v>
          </cell>
        </row>
        <row r="1241">
          <cell r="A1241" t="str">
            <v>90311-35055</v>
          </cell>
          <cell r="B1241">
            <v>55</v>
          </cell>
        </row>
        <row r="1242">
          <cell r="A1242" t="str">
            <v>90311-38082</v>
          </cell>
          <cell r="B1242">
            <v>58</v>
          </cell>
        </row>
        <row r="1243">
          <cell r="A1243" t="str">
            <v>90311-40028</v>
          </cell>
          <cell r="B1243">
            <v>54</v>
          </cell>
        </row>
        <row r="1244">
          <cell r="A1244" t="str">
            <v>90311-40029</v>
          </cell>
          <cell r="B1244">
            <v>54</v>
          </cell>
        </row>
        <row r="1245">
          <cell r="A1245" t="str">
            <v>90311-41010</v>
          </cell>
          <cell r="B1245">
            <v>62</v>
          </cell>
        </row>
        <row r="1246">
          <cell r="A1246" t="str">
            <v>90311-41012</v>
          </cell>
          <cell r="B1246">
            <v>63</v>
          </cell>
        </row>
        <row r="1247">
          <cell r="A1247" t="str">
            <v>90311-49002</v>
          </cell>
          <cell r="B1247">
            <v>70</v>
          </cell>
        </row>
        <row r="1248">
          <cell r="A1248" t="str">
            <v>90311-50022</v>
          </cell>
          <cell r="B1248">
            <v>84</v>
          </cell>
        </row>
        <row r="1249">
          <cell r="A1249" t="str">
            <v>90311-50029</v>
          </cell>
          <cell r="B1249">
            <v>88</v>
          </cell>
        </row>
        <row r="1250">
          <cell r="A1250" t="str">
            <v>90311-50033</v>
          </cell>
          <cell r="B1250">
            <v>74</v>
          </cell>
        </row>
        <row r="1251">
          <cell r="A1251" t="str">
            <v>90311-54005</v>
          </cell>
          <cell r="B1251">
            <v>81</v>
          </cell>
        </row>
        <row r="1252">
          <cell r="A1252" t="str">
            <v>90311-55005</v>
          </cell>
          <cell r="B1252">
            <v>126</v>
          </cell>
        </row>
        <row r="1253">
          <cell r="A1253" t="str">
            <v>90312-15001</v>
          </cell>
          <cell r="B1253">
            <v>20</v>
          </cell>
        </row>
        <row r="1254">
          <cell r="A1254" t="str">
            <v>90316-28003</v>
          </cell>
          <cell r="B1254">
            <v>101</v>
          </cell>
        </row>
        <row r="1255">
          <cell r="A1255" t="str">
            <v>90316-34001</v>
          </cell>
          <cell r="B1255">
            <v>105</v>
          </cell>
        </row>
        <row r="1256">
          <cell r="A1256" t="str">
            <v>90331-05003</v>
          </cell>
          <cell r="B1256">
            <v>2.5</v>
          </cell>
        </row>
        <row r="1257">
          <cell r="A1257" t="str">
            <v>90331-06001</v>
          </cell>
          <cell r="B1257">
            <v>1.5</v>
          </cell>
        </row>
        <row r="1258">
          <cell r="A1258" t="str">
            <v>90331-06005</v>
          </cell>
          <cell r="B1258">
            <v>1</v>
          </cell>
        </row>
        <row r="1259">
          <cell r="A1259" t="str">
            <v>90331-06007</v>
          </cell>
          <cell r="B1259">
            <v>1.5</v>
          </cell>
        </row>
        <row r="1260">
          <cell r="A1260" t="str">
            <v>90331-07005</v>
          </cell>
          <cell r="B1260">
            <v>2.5</v>
          </cell>
        </row>
        <row r="1261">
          <cell r="A1261" t="str">
            <v>90331-07006</v>
          </cell>
          <cell r="B1261">
            <v>1.5</v>
          </cell>
        </row>
        <row r="1262">
          <cell r="A1262" t="str">
            <v>90331-08046</v>
          </cell>
          <cell r="B1262">
            <v>2.5</v>
          </cell>
        </row>
        <row r="1263">
          <cell r="A1263" t="str">
            <v>90331-15003</v>
          </cell>
          <cell r="B1263">
            <v>25</v>
          </cell>
        </row>
        <row r="1264">
          <cell r="A1264" t="str">
            <v>90331-17017</v>
          </cell>
          <cell r="B1264">
            <v>4</v>
          </cell>
        </row>
        <row r="1265">
          <cell r="A1265" t="str">
            <v>90331-25005</v>
          </cell>
          <cell r="B1265">
            <v>25</v>
          </cell>
        </row>
        <row r="1266">
          <cell r="A1266" t="str">
            <v>90334-06005</v>
          </cell>
          <cell r="B1266">
            <v>5</v>
          </cell>
        </row>
        <row r="1267">
          <cell r="A1267" t="str">
            <v>90334-08001</v>
          </cell>
          <cell r="B1267">
            <v>16</v>
          </cell>
        </row>
        <row r="1268">
          <cell r="A1268" t="str">
            <v>90339-04003</v>
          </cell>
          <cell r="B1268">
            <v>9.5</v>
          </cell>
        </row>
        <row r="1269">
          <cell r="A1269" t="str">
            <v>90339-04024</v>
          </cell>
          <cell r="B1269">
            <v>3</v>
          </cell>
        </row>
        <row r="1270">
          <cell r="A1270" t="str">
            <v>90339-04026</v>
          </cell>
          <cell r="B1270">
            <v>13</v>
          </cell>
        </row>
        <row r="1271">
          <cell r="A1271" t="str">
            <v>90339-04028</v>
          </cell>
          <cell r="B1271">
            <v>11</v>
          </cell>
        </row>
        <row r="1272">
          <cell r="A1272" t="str">
            <v>90339-04047</v>
          </cell>
          <cell r="B1272">
            <v>21</v>
          </cell>
        </row>
        <row r="1273">
          <cell r="A1273" t="str">
            <v>90339-04058</v>
          </cell>
          <cell r="B1273">
            <v>11</v>
          </cell>
        </row>
        <row r="1274">
          <cell r="A1274" t="str">
            <v>90339-04060</v>
          </cell>
          <cell r="B1274">
            <v>13</v>
          </cell>
        </row>
        <row r="1275">
          <cell r="A1275" t="str">
            <v>90339-04061</v>
          </cell>
          <cell r="B1275">
            <v>1.5</v>
          </cell>
        </row>
        <row r="1276">
          <cell r="A1276" t="str">
            <v>90339-04068</v>
          </cell>
          <cell r="B1276">
            <v>19</v>
          </cell>
        </row>
        <row r="1277">
          <cell r="A1277" t="str">
            <v>90339-04072</v>
          </cell>
          <cell r="B1277">
            <v>19</v>
          </cell>
        </row>
        <row r="1278">
          <cell r="A1278" t="str">
            <v>90339-04073</v>
          </cell>
          <cell r="B1278">
            <v>19</v>
          </cell>
        </row>
        <row r="1279">
          <cell r="A1279" t="str">
            <v>90339-04081</v>
          </cell>
          <cell r="B1279">
            <v>14</v>
          </cell>
        </row>
        <row r="1280">
          <cell r="A1280" t="str">
            <v>90339-04082</v>
          </cell>
          <cell r="B1280">
            <v>12</v>
          </cell>
        </row>
        <row r="1281">
          <cell r="A1281" t="str">
            <v>90339-04083</v>
          </cell>
          <cell r="B1281">
            <v>13</v>
          </cell>
        </row>
        <row r="1282">
          <cell r="A1282" t="str">
            <v>90339-05043</v>
          </cell>
          <cell r="B1282">
            <v>13</v>
          </cell>
        </row>
        <row r="1283">
          <cell r="A1283" t="str">
            <v>90339-06021</v>
          </cell>
          <cell r="B1283">
            <v>16</v>
          </cell>
        </row>
        <row r="1284">
          <cell r="A1284" t="str">
            <v>90339-06028</v>
          </cell>
          <cell r="B1284">
            <v>28</v>
          </cell>
        </row>
        <row r="1285">
          <cell r="A1285" t="str">
            <v>90339-07020</v>
          </cell>
          <cell r="B1285">
            <v>18</v>
          </cell>
        </row>
        <row r="1286">
          <cell r="A1286" t="str">
            <v>90339-08006</v>
          </cell>
          <cell r="B1286">
            <v>5</v>
          </cell>
        </row>
        <row r="1287">
          <cell r="A1287" t="str">
            <v>90339-10018</v>
          </cell>
          <cell r="B1287">
            <v>21</v>
          </cell>
        </row>
        <row r="1288">
          <cell r="A1288" t="str">
            <v>90341-08001</v>
          </cell>
          <cell r="B1288">
            <v>4.5</v>
          </cell>
        </row>
        <row r="1289">
          <cell r="A1289" t="str">
            <v>90341-12014</v>
          </cell>
          <cell r="B1289">
            <v>12</v>
          </cell>
        </row>
        <row r="1290">
          <cell r="A1290" t="str">
            <v>90341-12034</v>
          </cell>
          <cell r="B1290">
            <v>15</v>
          </cell>
        </row>
        <row r="1291">
          <cell r="A1291" t="str">
            <v>90341-14012</v>
          </cell>
          <cell r="B1291">
            <v>19</v>
          </cell>
        </row>
        <row r="1292">
          <cell r="A1292" t="str">
            <v>90341-14015</v>
          </cell>
          <cell r="B1292">
            <v>20</v>
          </cell>
        </row>
        <row r="1293">
          <cell r="A1293" t="str">
            <v>90341-18006</v>
          </cell>
          <cell r="B1293">
            <v>10</v>
          </cell>
        </row>
        <row r="1294">
          <cell r="A1294" t="str">
            <v>90341-18016</v>
          </cell>
          <cell r="B1294">
            <v>13</v>
          </cell>
        </row>
        <row r="1295">
          <cell r="A1295" t="str">
            <v>90341-18020</v>
          </cell>
          <cell r="B1295">
            <v>28</v>
          </cell>
        </row>
        <row r="1296">
          <cell r="A1296" t="str">
            <v>90341-18021</v>
          </cell>
          <cell r="B1296">
            <v>26</v>
          </cell>
        </row>
        <row r="1297">
          <cell r="A1297" t="str">
            <v>90341-18061</v>
          </cell>
          <cell r="B1297">
            <v>10</v>
          </cell>
        </row>
        <row r="1298">
          <cell r="A1298" t="str">
            <v>90341-20016</v>
          </cell>
          <cell r="B1298">
            <v>31</v>
          </cell>
        </row>
        <row r="1299">
          <cell r="A1299" t="str">
            <v>90360-05012</v>
          </cell>
          <cell r="B1299">
            <v>0.7</v>
          </cell>
        </row>
        <row r="1300">
          <cell r="A1300" t="str">
            <v>90360-10003</v>
          </cell>
          <cell r="B1300">
            <v>3</v>
          </cell>
        </row>
        <row r="1301">
          <cell r="A1301" t="str">
            <v>90360-10006</v>
          </cell>
          <cell r="B1301">
            <v>4.5</v>
          </cell>
        </row>
        <row r="1302">
          <cell r="A1302" t="str">
            <v>90360-10011</v>
          </cell>
          <cell r="B1302">
            <v>3.5</v>
          </cell>
        </row>
        <row r="1303">
          <cell r="A1303" t="str">
            <v>90360-13002</v>
          </cell>
          <cell r="B1303">
            <v>6</v>
          </cell>
        </row>
        <row r="1304">
          <cell r="A1304" t="str">
            <v>90361-02002</v>
          </cell>
          <cell r="B1304">
            <v>0.8</v>
          </cell>
        </row>
        <row r="1305">
          <cell r="A1305" t="str">
            <v>90361-02053</v>
          </cell>
          <cell r="B1305">
            <v>0.8</v>
          </cell>
        </row>
        <row r="1306">
          <cell r="A1306" t="str">
            <v>90361-03003</v>
          </cell>
          <cell r="B1306">
            <v>0.7</v>
          </cell>
        </row>
        <row r="1307">
          <cell r="A1307" t="str">
            <v>90361-03009</v>
          </cell>
          <cell r="B1307">
            <v>0.8</v>
          </cell>
        </row>
        <row r="1308">
          <cell r="A1308" t="str">
            <v>90361-03010</v>
          </cell>
          <cell r="B1308">
            <v>0.7</v>
          </cell>
        </row>
        <row r="1309">
          <cell r="A1309" t="str">
            <v>90361-03013</v>
          </cell>
          <cell r="B1309">
            <v>1.5</v>
          </cell>
        </row>
        <row r="1310">
          <cell r="A1310" t="str">
            <v>90361-03027</v>
          </cell>
          <cell r="B1310">
            <v>1.5</v>
          </cell>
        </row>
        <row r="1311">
          <cell r="A1311" t="str">
            <v>90361-04001</v>
          </cell>
          <cell r="B1311">
            <v>2</v>
          </cell>
        </row>
        <row r="1312">
          <cell r="A1312" t="str">
            <v>90363-28002</v>
          </cell>
          <cell r="B1312">
            <v>244</v>
          </cell>
        </row>
        <row r="1313">
          <cell r="A1313" t="str">
            <v>90363-28004</v>
          </cell>
          <cell r="B1313">
            <v>247</v>
          </cell>
        </row>
        <row r="1314">
          <cell r="A1314" t="str">
            <v>90363-28013</v>
          </cell>
          <cell r="B1314">
            <v>262</v>
          </cell>
        </row>
        <row r="1315">
          <cell r="A1315" t="str">
            <v>90363-32028</v>
          </cell>
          <cell r="B1315">
            <v>272</v>
          </cell>
        </row>
        <row r="1316">
          <cell r="A1316" t="str">
            <v>90363-32030</v>
          </cell>
          <cell r="B1316">
            <v>281</v>
          </cell>
        </row>
        <row r="1317">
          <cell r="A1317" t="str">
            <v>90363-32037</v>
          </cell>
          <cell r="B1317">
            <v>240</v>
          </cell>
        </row>
        <row r="1318">
          <cell r="A1318" t="str">
            <v>90363-32040</v>
          </cell>
          <cell r="B1318">
            <v>408</v>
          </cell>
        </row>
        <row r="1319">
          <cell r="A1319" t="str">
            <v>90363-33008</v>
          </cell>
          <cell r="B1319">
            <v>326</v>
          </cell>
        </row>
        <row r="1320">
          <cell r="A1320" t="str">
            <v>90363-40053</v>
          </cell>
          <cell r="B1320">
            <v>257</v>
          </cell>
        </row>
        <row r="1321">
          <cell r="A1321" t="str">
            <v>90363-43005</v>
          </cell>
          <cell r="B1321">
            <v>432</v>
          </cell>
        </row>
        <row r="1322">
          <cell r="A1322" t="str">
            <v>90363-49004</v>
          </cell>
          <cell r="B1322">
            <v>409</v>
          </cell>
        </row>
        <row r="1323">
          <cell r="A1323" t="str">
            <v>90363-52003</v>
          </cell>
          <cell r="B1323">
            <v>267</v>
          </cell>
        </row>
        <row r="1324">
          <cell r="A1324" t="str">
            <v>90363-52004</v>
          </cell>
          <cell r="B1324">
            <v>128</v>
          </cell>
        </row>
        <row r="1325">
          <cell r="A1325" t="str">
            <v>90363-52006</v>
          </cell>
          <cell r="B1325">
            <v>303</v>
          </cell>
        </row>
        <row r="1326">
          <cell r="A1326" t="str">
            <v>90363-52007</v>
          </cell>
          <cell r="B1326">
            <v>136</v>
          </cell>
        </row>
        <row r="1327">
          <cell r="A1327" t="str">
            <v>90363-75002</v>
          </cell>
          <cell r="B1327">
            <v>733</v>
          </cell>
        </row>
        <row r="1328">
          <cell r="A1328" t="str">
            <v>90364-10007</v>
          </cell>
          <cell r="B1328">
            <v>54</v>
          </cell>
        </row>
        <row r="1329">
          <cell r="A1329" t="str">
            <v>90364-16004</v>
          </cell>
          <cell r="B1329">
            <v>122</v>
          </cell>
        </row>
        <row r="1330">
          <cell r="A1330" t="str">
            <v>90364-16005</v>
          </cell>
          <cell r="B1330">
            <v>123</v>
          </cell>
        </row>
        <row r="1331">
          <cell r="A1331" t="str">
            <v>90364-20004</v>
          </cell>
          <cell r="B1331">
            <v>100</v>
          </cell>
        </row>
        <row r="1332">
          <cell r="A1332" t="str">
            <v>90364-20005</v>
          </cell>
          <cell r="B1332">
            <v>101</v>
          </cell>
        </row>
        <row r="1333">
          <cell r="A1333" t="str">
            <v>90364-27007</v>
          </cell>
          <cell r="B1333">
            <v>137</v>
          </cell>
        </row>
        <row r="1334">
          <cell r="A1334" t="str">
            <v>90364-28007</v>
          </cell>
          <cell r="B1334">
            <v>192</v>
          </cell>
        </row>
        <row r="1335">
          <cell r="A1335" t="str">
            <v>90364-35009</v>
          </cell>
          <cell r="B1335">
            <v>178</v>
          </cell>
        </row>
        <row r="1336">
          <cell r="A1336" t="str">
            <v>90364-37013</v>
          </cell>
          <cell r="B1336">
            <v>263</v>
          </cell>
        </row>
        <row r="1337">
          <cell r="A1337" t="str">
            <v>90364-47001</v>
          </cell>
          <cell r="B1337">
            <v>249</v>
          </cell>
        </row>
        <row r="1338">
          <cell r="A1338" t="str">
            <v>90365-24001</v>
          </cell>
          <cell r="B1338">
            <v>361</v>
          </cell>
        </row>
        <row r="1339">
          <cell r="A1339" t="str">
            <v>90365-35003</v>
          </cell>
          <cell r="B1339">
            <v>405</v>
          </cell>
        </row>
        <row r="1340">
          <cell r="A1340" t="str">
            <v>90365-35004</v>
          </cell>
          <cell r="B1340">
            <v>381</v>
          </cell>
        </row>
        <row r="1341">
          <cell r="A1341" t="str">
            <v>90366-25020</v>
          </cell>
          <cell r="B1341">
            <v>230</v>
          </cell>
        </row>
        <row r="1342">
          <cell r="A1342" t="str">
            <v>90366-29008</v>
          </cell>
          <cell r="B1342">
            <v>127</v>
          </cell>
        </row>
        <row r="1343">
          <cell r="A1343" t="str">
            <v>90366-29009</v>
          </cell>
          <cell r="B1343">
            <v>235</v>
          </cell>
        </row>
        <row r="1344">
          <cell r="A1344" t="str">
            <v>90366-30080</v>
          </cell>
          <cell r="B1344">
            <v>125</v>
          </cell>
        </row>
        <row r="1345">
          <cell r="A1345" t="str">
            <v>90366-35143</v>
          </cell>
          <cell r="B1345">
            <v>150</v>
          </cell>
        </row>
        <row r="1346">
          <cell r="A1346" t="str">
            <v>90366-35144</v>
          </cell>
          <cell r="B1346">
            <v>279</v>
          </cell>
        </row>
        <row r="1347">
          <cell r="A1347" t="str">
            <v>90366-36007</v>
          </cell>
          <cell r="B1347">
            <v>510</v>
          </cell>
        </row>
        <row r="1348">
          <cell r="A1348" t="str">
            <v>90366-40017</v>
          </cell>
          <cell r="B1348">
            <v>123</v>
          </cell>
        </row>
        <row r="1349">
          <cell r="A1349" t="str">
            <v>90366-40018</v>
          </cell>
          <cell r="B1349">
            <v>226</v>
          </cell>
        </row>
        <row r="1350">
          <cell r="A1350" t="str">
            <v>90366-40074</v>
          </cell>
          <cell r="B1350">
            <v>414</v>
          </cell>
        </row>
        <row r="1351">
          <cell r="A1351" t="str">
            <v>90366-40078</v>
          </cell>
          <cell r="B1351">
            <v>116</v>
          </cell>
        </row>
        <row r="1352">
          <cell r="A1352" t="str">
            <v>90366-40079</v>
          </cell>
          <cell r="B1352">
            <v>189</v>
          </cell>
        </row>
        <row r="1353">
          <cell r="A1353" t="str">
            <v>90366-40118</v>
          </cell>
          <cell r="B1353">
            <v>112</v>
          </cell>
        </row>
        <row r="1354">
          <cell r="A1354" t="str">
            <v>90366-40119</v>
          </cell>
          <cell r="B1354">
            <v>208</v>
          </cell>
        </row>
        <row r="1355">
          <cell r="A1355" t="str">
            <v>90366-42007</v>
          </cell>
          <cell r="B1355">
            <v>190</v>
          </cell>
        </row>
        <row r="1356">
          <cell r="A1356" t="str">
            <v>90366-42008</v>
          </cell>
          <cell r="B1356">
            <v>351</v>
          </cell>
        </row>
        <row r="1357">
          <cell r="A1357" t="str">
            <v>90366-44002</v>
          </cell>
          <cell r="B1357">
            <v>115</v>
          </cell>
        </row>
        <row r="1358">
          <cell r="A1358" t="str">
            <v>90366-44003</v>
          </cell>
          <cell r="B1358">
            <v>214</v>
          </cell>
        </row>
        <row r="1359">
          <cell r="A1359" t="str">
            <v>90366-44008</v>
          </cell>
          <cell r="B1359">
            <v>133</v>
          </cell>
        </row>
        <row r="1360">
          <cell r="A1360" t="str">
            <v>90366-44009</v>
          </cell>
          <cell r="B1360">
            <v>247</v>
          </cell>
        </row>
        <row r="1361">
          <cell r="A1361" t="str">
            <v>90366-50031</v>
          </cell>
          <cell r="B1361">
            <v>179</v>
          </cell>
        </row>
        <row r="1362">
          <cell r="A1362" t="str">
            <v>90366-50032</v>
          </cell>
          <cell r="B1362">
            <v>331</v>
          </cell>
        </row>
        <row r="1363">
          <cell r="A1363" t="str">
            <v>90366-50046</v>
          </cell>
          <cell r="B1363">
            <v>161</v>
          </cell>
        </row>
        <row r="1364">
          <cell r="A1364" t="str">
            <v>90366-50047</v>
          </cell>
          <cell r="B1364">
            <v>312</v>
          </cell>
        </row>
        <row r="1365">
          <cell r="A1365" t="str">
            <v>90366-50093</v>
          </cell>
          <cell r="B1365">
            <v>198</v>
          </cell>
        </row>
        <row r="1366">
          <cell r="A1366" t="str">
            <v>90366-50094</v>
          </cell>
          <cell r="B1366">
            <v>355</v>
          </cell>
        </row>
        <row r="1367">
          <cell r="A1367" t="str">
            <v>90366-50110</v>
          </cell>
          <cell r="B1367">
            <v>121</v>
          </cell>
        </row>
        <row r="1368">
          <cell r="A1368" t="str">
            <v>90366-50111</v>
          </cell>
          <cell r="B1368">
            <v>224</v>
          </cell>
        </row>
        <row r="1369">
          <cell r="A1369" t="str">
            <v>90366-55066</v>
          </cell>
          <cell r="B1369">
            <v>184</v>
          </cell>
        </row>
        <row r="1370">
          <cell r="A1370" t="str">
            <v>90366-55067</v>
          </cell>
          <cell r="B1370">
            <v>341</v>
          </cell>
        </row>
        <row r="1371">
          <cell r="A1371" t="str">
            <v>90366-57023</v>
          </cell>
          <cell r="B1371">
            <v>411</v>
          </cell>
        </row>
        <row r="1372">
          <cell r="A1372" t="str">
            <v>90366-57027</v>
          </cell>
          <cell r="B1372">
            <v>214</v>
          </cell>
        </row>
        <row r="1373">
          <cell r="A1373" t="str">
            <v>90366-62005</v>
          </cell>
          <cell r="B1373">
            <v>233</v>
          </cell>
        </row>
        <row r="1374">
          <cell r="A1374" t="str">
            <v>90366-62006</v>
          </cell>
          <cell r="B1374">
            <v>427</v>
          </cell>
        </row>
        <row r="1375">
          <cell r="A1375" t="str">
            <v>90369-72001</v>
          </cell>
          <cell r="B1375">
            <v>1033</v>
          </cell>
        </row>
        <row r="1376">
          <cell r="A1376" t="str">
            <v>90374-18005</v>
          </cell>
          <cell r="B1376">
            <v>87</v>
          </cell>
        </row>
        <row r="1377">
          <cell r="A1377" t="str">
            <v>90374-18008</v>
          </cell>
          <cell r="B1377">
            <v>62</v>
          </cell>
        </row>
        <row r="1378">
          <cell r="A1378" t="str">
            <v>90374-20005</v>
          </cell>
          <cell r="B1378">
            <v>104</v>
          </cell>
        </row>
        <row r="1379">
          <cell r="A1379" t="str">
            <v>90374-21003</v>
          </cell>
          <cell r="B1379">
            <v>85</v>
          </cell>
        </row>
        <row r="1380">
          <cell r="A1380" t="str">
            <v>90374-22006</v>
          </cell>
          <cell r="B1380">
            <v>65</v>
          </cell>
        </row>
        <row r="1381">
          <cell r="A1381" t="str">
            <v>90374-22008</v>
          </cell>
          <cell r="B1381">
            <v>39</v>
          </cell>
        </row>
        <row r="1382">
          <cell r="A1382" t="str">
            <v>90374-26003</v>
          </cell>
          <cell r="B1382">
            <v>121</v>
          </cell>
        </row>
        <row r="1383">
          <cell r="A1383" t="str">
            <v>90374-27003</v>
          </cell>
          <cell r="B1383">
            <v>105</v>
          </cell>
        </row>
        <row r="1384">
          <cell r="A1384" t="str">
            <v>90374-27004</v>
          </cell>
          <cell r="B1384">
            <v>138</v>
          </cell>
        </row>
        <row r="1385">
          <cell r="A1385" t="str">
            <v>90374-28003</v>
          </cell>
          <cell r="B1385">
            <v>78</v>
          </cell>
        </row>
        <row r="1386">
          <cell r="A1386" t="str">
            <v>90374-28013</v>
          </cell>
          <cell r="B1386">
            <v>66</v>
          </cell>
        </row>
        <row r="1387">
          <cell r="A1387" t="str">
            <v>90374-28015</v>
          </cell>
          <cell r="B1387">
            <v>70</v>
          </cell>
        </row>
        <row r="1388">
          <cell r="A1388" t="str">
            <v>90374-29002</v>
          </cell>
          <cell r="B1388">
            <v>91</v>
          </cell>
        </row>
        <row r="1389">
          <cell r="A1389" t="str">
            <v>90374-29005</v>
          </cell>
          <cell r="B1389">
            <v>68</v>
          </cell>
        </row>
        <row r="1390">
          <cell r="A1390" t="str">
            <v>90374-30014</v>
          </cell>
          <cell r="B1390">
            <v>121</v>
          </cell>
        </row>
        <row r="1391">
          <cell r="A1391" t="str">
            <v>90374-30015</v>
          </cell>
          <cell r="B1391">
            <v>165</v>
          </cell>
        </row>
        <row r="1392">
          <cell r="A1392" t="str">
            <v>90374-31003</v>
          </cell>
          <cell r="B1392">
            <v>134</v>
          </cell>
        </row>
        <row r="1393">
          <cell r="A1393" t="str">
            <v>90374-33006</v>
          </cell>
          <cell r="B1393">
            <v>90</v>
          </cell>
        </row>
        <row r="1394">
          <cell r="A1394" t="str">
            <v>90374-33007</v>
          </cell>
          <cell r="B1394">
            <v>44</v>
          </cell>
        </row>
        <row r="1395">
          <cell r="A1395" t="str">
            <v>90374-34014</v>
          </cell>
          <cell r="B1395">
            <v>117</v>
          </cell>
        </row>
        <row r="1396">
          <cell r="A1396" t="str">
            <v>90374-39003</v>
          </cell>
          <cell r="B1396">
            <v>126</v>
          </cell>
        </row>
        <row r="1397">
          <cell r="A1397" t="str">
            <v>90374-40001</v>
          </cell>
          <cell r="B1397">
            <v>45</v>
          </cell>
        </row>
        <row r="1398">
          <cell r="A1398" t="str">
            <v>90374-42004</v>
          </cell>
          <cell r="B1398">
            <v>53</v>
          </cell>
        </row>
        <row r="1399">
          <cell r="A1399" t="str">
            <v>90374-43003</v>
          </cell>
          <cell r="B1399">
            <v>118</v>
          </cell>
        </row>
        <row r="1400">
          <cell r="A1400" t="str">
            <v>90374-43004</v>
          </cell>
          <cell r="B1400">
            <v>129</v>
          </cell>
        </row>
        <row r="1401">
          <cell r="A1401" t="str">
            <v>90374-43005</v>
          </cell>
          <cell r="B1401">
            <v>132</v>
          </cell>
        </row>
        <row r="1402">
          <cell r="A1402" t="str">
            <v>90374-44004</v>
          </cell>
          <cell r="B1402">
            <v>112</v>
          </cell>
        </row>
        <row r="1403">
          <cell r="A1403" t="str">
            <v>90374-45001</v>
          </cell>
          <cell r="B1403">
            <v>119</v>
          </cell>
        </row>
        <row r="1404">
          <cell r="A1404" t="str">
            <v>90374-48006</v>
          </cell>
          <cell r="B1404">
            <v>81</v>
          </cell>
        </row>
        <row r="1405">
          <cell r="A1405" t="str">
            <v>90374-49002</v>
          </cell>
          <cell r="B1405">
            <v>113</v>
          </cell>
        </row>
        <row r="1406">
          <cell r="A1406" t="str">
            <v>90374-57003</v>
          </cell>
          <cell r="B1406">
            <v>134</v>
          </cell>
        </row>
        <row r="1407">
          <cell r="A1407" t="str">
            <v>90374-61001</v>
          </cell>
          <cell r="B1407">
            <v>142</v>
          </cell>
        </row>
        <row r="1408">
          <cell r="A1408" t="str">
            <v>90374-62001</v>
          </cell>
          <cell r="B1408">
            <v>95</v>
          </cell>
        </row>
        <row r="1409">
          <cell r="A1409" t="str">
            <v>90374-62002</v>
          </cell>
          <cell r="B1409">
            <v>225</v>
          </cell>
        </row>
        <row r="1410">
          <cell r="A1410" t="str">
            <v>90374-64002</v>
          </cell>
          <cell r="B1410">
            <v>93</v>
          </cell>
        </row>
        <row r="1411">
          <cell r="A1411" t="str">
            <v>90384-19007</v>
          </cell>
          <cell r="B1411">
            <v>22</v>
          </cell>
        </row>
        <row r="1412">
          <cell r="A1412" t="str">
            <v>90384-21007</v>
          </cell>
          <cell r="B1412">
            <v>32</v>
          </cell>
        </row>
        <row r="1413">
          <cell r="A1413" t="str">
            <v>90384-22014</v>
          </cell>
          <cell r="B1413">
            <v>26</v>
          </cell>
        </row>
        <row r="1414">
          <cell r="A1414" t="str">
            <v>90384-22015</v>
          </cell>
          <cell r="B1414">
            <v>28</v>
          </cell>
        </row>
        <row r="1415">
          <cell r="A1415" t="str">
            <v>90384-25015</v>
          </cell>
          <cell r="B1415">
            <v>33</v>
          </cell>
        </row>
        <row r="1416">
          <cell r="A1416" t="str">
            <v>90384-28016</v>
          </cell>
          <cell r="B1416">
            <v>24</v>
          </cell>
        </row>
        <row r="1417">
          <cell r="A1417" t="str">
            <v>90384-38006</v>
          </cell>
          <cell r="B1417">
            <v>45</v>
          </cell>
        </row>
        <row r="1418">
          <cell r="A1418" t="str">
            <v>90384-39002</v>
          </cell>
          <cell r="B1418">
            <v>60</v>
          </cell>
        </row>
        <row r="1419">
          <cell r="A1419" t="str">
            <v>90384-43001</v>
          </cell>
          <cell r="B1419">
            <v>57</v>
          </cell>
        </row>
        <row r="1420">
          <cell r="A1420" t="str">
            <v>90384-46002</v>
          </cell>
          <cell r="B1420">
            <v>60</v>
          </cell>
        </row>
        <row r="1421">
          <cell r="A1421" t="str">
            <v>90384-48001</v>
          </cell>
          <cell r="B1421">
            <v>42</v>
          </cell>
        </row>
        <row r="1422">
          <cell r="A1422" t="str">
            <v>90384-48006</v>
          </cell>
          <cell r="B1422">
            <v>63</v>
          </cell>
        </row>
        <row r="1423">
          <cell r="A1423" t="str">
            <v>90387-31002</v>
          </cell>
          <cell r="B1423">
            <v>62</v>
          </cell>
        </row>
        <row r="1424">
          <cell r="A1424" t="str">
            <v>90404-13004</v>
          </cell>
          <cell r="B1424">
            <v>65</v>
          </cell>
        </row>
        <row r="1425">
          <cell r="A1425" t="str">
            <v>90404-13005</v>
          </cell>
          <cell r="B1425">
            <v>105</v>
          </cell>
        </row>
        <row r="1426">
          <cell r="A1426" t="str">
            <v>90404-13007</v>
          </cell>
          <cell r="B1426">
            <v>66</v>
          </cell>
        </row>
        <row r="1427">
          <cell r="A1427" t="str">
            <v>90404-14007</v>
          </cell>
          <cell r="B1427">
            <v>30</v>
          </cell>
        </row>
        <row r="1428">
          <cell r="A1428" t="str">
            <v>90404-14027</v>
          </cell>
          <cell r="B1428">
            <v>60</v>
          </cell>
        </row>
        <row r="1429">
          <cell r="A1429" t="str">
            <v>90404-16031</v>
          </cell>
          <cell r="B1429">
            <v>37</v>
          </cell>
        </row>
        <row r="1430">
          <cell r="A1430" t="str">
            <v>90407-14003</v>
          </cell>
          <cell r="B1430">
            <v>131</v>
          </cell>
        </row>
        <row r="1431">
          <cell r="A1431" t="str">
            <v>90407-14032</v>
          </cell>
          <cell r="B1431">
            <v>109</v>
          </cell>
        </row>
        <row r="1432">
          <cell r="A1432" t="str">
            <v>90407-16010</v>
          </cell>
          <cell r="B1432">
            <v>129</v>
          </cell>
        </row>
        <row r="1433">
          <cell r="A1433" t="str">
            <v>90430-12008</v>
          </cell>
          <cell r="B1433">
            <v>4.5</v>
          </cell>
        </row>
        <row r="1434">
          <cell r="A1434" t="str">
            <v>90430-14008</v>
          </cell>
          <cell r="B1434">
            <v>8</v>
          </cell>
        </row>
        <row r="1435">
          <cell r="A1435" t="str">
            <v>90430-18008</v>
          </cell>
          <cell r="B1435">
            <v>3.5</v>
          </cell>
        </row>
        <row r="1436">
          <cell r="A1436" t="str">
            <v>90441-05001</v>
          </cell>
          <cell r="B1436">
            <v>9.5</v>
          </cell>
        </row>
        <row r="1437">
          <cell r="A1437" t="str">
            <v>90447-08119</v>
          </cell>
          <cell r="B1437">
            <v>120</v>
          </cell>
        </row>
        <row r="1438">
          <cell r="A1438" t="str">
            <v>90447-08175</v>
          </cell>
          <cell r="B1438">
            <v>88</v>
          </cell>
        </row>
        <row r="1439">
          <cell r="A1439" t="str">
            <v>90447-08176</v>
          </cell>
          <cell r="B1439">
            <v>120</v>
          </cell>
        </row>
        <row r="1440">
          <cell r="A1440" t="str">
            <v>90501-03005</v>
          </cell>
          <cell r="B1440">
            <v>8.5</v>
          </cell>
        </row>
        <row r="1441">
          <cell r="A1441" t="str">
            <v>90501-05072</v>
          </cell>
          <cell r="B1441">
            <v>4</v>
          </cell>
        </row>
        <row r="1442">
          <cell r="A1442" t="str">
            <v>90501-05074</v>
          </cell>
          <cell r="B1442">
            <v>4</v>
          </cell>
        </row>
        <row r="1443">
          <cell r="A1443" t="str">
            <v>90501-06026</v>
          </cell>
          <cell r="B1443">
            <v>3.5</v>
          </cell>
        </row>
        <row r="1444">
          <cell r="A1444" t="str">
            <v>90501-06081</v>
          </cell>
          <cell r="B1444">
            <v>9.5</v>
          </cell>
        </row>
        <row r="1445">
          <cell r="A1445" t="str">
            <v>90501-06106</v>
          </cell>
          <cell r="B1445">
            <v>4.5</v>
          </cell>
        </row>
        <row r="1446">
          <cell r="A1446" t="str">
            <v>90501-06107</v>
          </cell>
          <cell r="B1446">
            <v>5</v>
          </cell>
        </row>
        <row r="1447">
          <cell r="A1447" t="str">
            <v>90501-06108</v>
          </cell>
          <cell r="B1447">
            <v>6.5</v>
          </cell>
        </row>
        <row r="1448">
          <cell r="A1448" t="str">
            <v>90501-06126</v>
          </cell>
          <cell r="B1448">
            <v>4</v>
          </cell>
        </row>
        <row r="1449">
          <cell r="A1449" t="str">
            <v>90501-06129</v>
          </cell>
          <cell r="B1449">
            <v>3.5</v>
          </cell>
        </row>
        <row r="1450">
          <cell r="A1450" t="str">
            <v>90501-07106</v>
          </cell>
          <cell r="B1450">
            <v>5</v>
          </cell>
        </row>
        <row r="1451">
          <cell r="A1451" t="str">
            <v>90501-07132</v>
          </cell>
          <cell r="B1451">
            <v>4.5</v>
          </cell>
        </row>
        <row r="1452">
          <cell r="A1452" t="str">
            <v>90501-07133</v>
          </cell>
          <cell r="B1452">
            <v>10</v>
          </cell>
        </row>
        <row r="1453">
          <cell r="A1453" t="str">
            <v>90501-07134</v>
          </cell>
          <cell r="B1453">
            <v>5.5</v>
          </cell>
        </row>
        <row r="1454">
          <cell r="A1454" t="str">
            <v>90501-07161</v>
          </cell>
          <cell r="B1454">
            <v>4</v>
          </cell>
        </row>
        <row r="1455">
          <cell r="A1455" t="str">
            <v>90501-07163</v>
          </cell>
          <cell r="B1455">
            <v>4</v>
          </cell>
        </row>
        <row r="1456">
          <cell r="A1456" t="str">
            <v>90501-07164</v>
          </cell>
          <cell r="B1456">
            <v>4.5</v>
          </cell>
        </row>
        <row r="1457">
          <cell r="A1457" t="str">
            <v>90501-07165</v>
          </cell>
          <cell r="B1457">
            <v>4</v>
          </cell>
        </row>
        <row r="1458">
          <cell r="A1458" t="str">
            <v>90501-07170</v>
          </cell>
          <cell r="B1458">
            <v>5.5</v>
          </cell>
        </row>
        <row r="1459">
          <cell r="A1459" t="str">
            <v>90501-08100</v>
          </cell>
          <cell r="B1459">
            <v>4</v>
          </cell>
        </row>
        <row r="1460">
          <cell r="A1460" t="str">
            <v>90501-08148</v>
          </cell>
          <cell r="B1460">
            <v>5.5</v>
          </cell>
        </row>
        <row r="1461">
          <cell r="A1461" t="str">
            <v>90501-08149</v>
          </cell>
          <cell r="B1461">
            <v>5.5</v>
          </cell>
        </row>
        <row r="1462">
          <cell r="A1462" t="str">
            <v>90501-08154</v>
          </cell>
          <cell r="B1462">
            <v>4.5</v>
          </cell>
        </row>
        <row r="1463">
          <cell r="A1463" t="str">
            <v>90501-08189</v>
          </cell>
          <cell r="B1463">
            <v>8.5</v>
          </cell>
        </row>
        <row r="1464">
          <cell r="A1464" t="str">
            <v>90501-08190</v>
          </cell>
          <cell r="B1464">
            <v>4.5</v>
          </cell>
        </row>
        <row r="1465">
          <cell r="A1465" t="str">
            <v>90501-08194</v>
          </cell>
          <cell r="B1465">
            <v>5.5</v>
          </cell>
        </row>
        <row r="1466">
          <cell r="A1466" t="str">
            <v>90501-08225</v>
          </cell>
          <cell r="B1466">
            <v>4</v>
          </cell>
        </row>
        <row r="1467">
          <cell r="A1467" t="str">
            <v>90501-09083</v>
          </cell>
          <cell r="B1467">
            <v>5.5</v>
          </cell>
        </row>
        <row r="1468">
          <cell r="A1468" t="str">
            <v>90501-09088</v>
          </cell>
          <cell r="B1468">
            <v>5.5</v>
          </cell>
        </row>
        <row r="1469">
          <cell r="A1469" t="str">
            <v>90501-09127</v>
          </cell>
          <cell r="B1469">
            <v>5</v>
          </cell>
        </row>
        <row r="1470">
          <cell r="A1470" t="str">
            <v>90501-09147</v>
          </cell>
          <cell r="B1470">
            <v>10</v>
          </cell>
        </row>
        <row r="1471">
          <cell r="A1471" t="str">
            <v>90501-09165</v>
          </cell>
          <cell r="B1471">
            <v>4</v>
          </cell>
        </row>
        <row r="1472">
          <cell r="A1472" t="str">
            <v>90501-09166</v>
          </cell>
          <cell r="B1472">
            <v>3</v>
          </cell>
        </row>
        <row r="1473">
          <cell r="A1473" t="str">
            <v>90501-09167</v>
          </cell>
          <cell r="B1473">
            <v>10</v>
          </cell>
        </row>
        <row r="1474">
          <cell r="A1474" t="str">
            <v>90501-09173</v>
          </cell>
          <cell r="B1474">
            <v>7.5</v>
          </cell>
        </row>
        <row r="1475">
          <cell r="A1475" t="str">
            <v>90501-10056</v>
          </cell>
          <cell r="B1475">
            <v>4</v>
          </cell>
        </row>
        <row r="1476">
          <cell r="A1476" t="str">
            <v>90501-10190</v>
          </cell>
          <cell r="B1476">
            <v>7</v>
          </cell>
        </row>
        <row r="1477">
          <cell r="A1477" t="str">
            <v>90501-10191</v>
          </cell>
          <cell r="B1477">
            <v>5.5</v>
          </cell>
        </row>
        <row r="1478">
          <cell r="A1478" t="str">
            <v>90501-10192</v>
          </cell>
          <cell r="B1478">
            <v>6</v>
          </cell>
        </row>
        <row r="1479">
          <cell r="A1479" t="str">
            <v>90501-10204</v>
          </cell>
          <cell r="B1479">
            <v>4.5</v>
          </cell>
        </row>
        <row r="1480">
          <cell r="A1480" t="str">
            <v>90501-10228</v>
          </cell>
          <cell r="B1480">
            <v>5</v>
          </cell>
        </row>
        <row r="1481">
          <cell r="A1481" t="str">
            <v>90501-10238</v>
          </cell>
          <cell r="B1481">
            <v>4</v>
          </cell>
        </row>
        <row r="1482">
          <cell r="A1482" t="str">
            <v>90501-10252</v>
          </cell>
          <cell r="B1482">
            <v>9.5</v>
          </cell>
        </row>
        <row r="1483">
          <cell r="A1483" t="str">
            <v>90501-11105</v>
          </cell>
          <cell r="B1483">
            <v>7</v>
          </cell>
        </row>
        <row r="1484">
          <cell r="A1484" t="str">
            <v>90501-11106</v>
          </cell>
          <cell r="B1484">
            <v>5.5</v>
          </cell>
        </row>
        <row r="1485">
          <cell r="A1485" t="str">
            <v>90501-12154</v>
          </cell>
          <cell r="B1485">
            <v>5.5</v>
          </cell>
        </row>
        <row r="1486">
          <cell r="A1486" t="str">
            <v>90501-12183</v>
          </cell>
          <cell r="B1486">
            <v>11</v>
          </cell>
        </row>
        <row r="1487">
          <cell r="A1487" t="str">
            <v>90501-12184</v>
          </cell>
          <cell r="B1487">
            <v>11</v>
          </cell>
        </row>
        <row r="1488">
          <cell r="A1488" t="str">
            <v>90501-12210</v>
          </cell>
          <cell r="B1488">
            <v>12</v>
          </cell>
        </row>
        <row r="1489">
          <cell r="A1489" t="str">
            <v>90501-12214</v>
          </cell>
          <cell r="B1489">
            <v>7</v>
          </cell>
        </row>
        <row r="1490">
          <cell r="A1490" t="str">
            <v>90501-12215</v>
          </cell>
          <cell r="B1490">
            <v>8</v>
          </cell>
        </row>
        <row r="1491">
          <cell r="A1491" t="str">
            <v>90501-12216</v>
          </cell>
          <cell r="B1491">
            <v>9.5</v>
          </cell>
        </row>
        <row r="1492">
          <cell r="A1492" t="str">
            <v>90501-12217</v>
          </cell>
          <cell r="B1492">
            <v>7</v>
          </cell>
        </row>
        <row r="1493">
          <cell r="A1493" t="str">
            <v>90501-13037</v>
          </cell>
          <cell r="B1493">
            <v>6.5</v>
          </cell>
        </row>
        <row r="1494">
          <cell r="A1494" t="str">
            <v>90501-13056</v>
          </cell>
          <cell r="B1494">
            <v>12</v>
          </cell>
        </row>
        <row r="1495">
          <cell r="A1495" t="str">
            <v>90501-13083</v>
          </cell>
          <cell r="B1495">
            <v>14</v>
          </cell>
        </row>
        <row r="1496">
          <cell r="A1496" t="str">
            <v>90501-13086</v>
          </cell>
          <cell r="B1496">
            <v>7.5</v>
          </cell>
        </row>
        <row r="1497">
          <cell r="A1497" t="str">
            <v>90501-14144</v>
          </cell>
          <cell r="B1497">
            <v>11</v>
          </cell>
        </row>
        <row r="1498">
          <cell r="A1498" t="str">
            <v>90501-14152</v>
          </cell>
          <cell r="B1498">
            <v>16</v>
          </cell>
        </row>
        <row r="1499">
          <cell r="A1499" t="str">
            <v>90501-14190</v>
          </cell>
          <cell r="B1499">
            <v>13</v>
          </cell>
        </row>
        <row r="1500">
          <cell r="A1500" t="str">
            <v>90501-15013</v>
          </cell>
          <cell r="B1500">
            <v>5</v>
          </cell>
        </row>
        <row r="1501">
          <cell r="A1501" t="str">
            <v>90501-15021</v>
          </cell>
          <cell r="B1501">
            <v>22</v>
          </cell>
        </row>
        <row r="1502">
          <cell r="A1502" t="str">
            <v>90501-15046</v>
          </cell>
          <cell r="B1502">
            <v>6</v>
          </cell>
        </row>
        <row r="1503">
          <cell r="A1503" t="str">
            <v>90501-16116</v>
          </cell>
          <cell r="B1503">
            <v>5.5</v>
          </cell>
        </row>
        <row r="1504">
          <cell r="A1504" t="str">
            <v>90501-16148</v>
          </cell>
          <cell r="B1504">
            <v>17</v>
          </cell>
        </row>
        <row r="1505">
          <cell r="A1505" t="str">
            <v>90501-16187</v>
          </cell>
          <cell r="B1505">
            <v>17</v>
          </cell>
        </row>
        <row r="1506">
          <cell r="A1506" t="str">
            <v>90501-16188</v>
          </cell>
          <cell r="B1506">
            <v>9.5</v>
          </cell>
        </row>
        <row r="1507">
          <cell r="A1507" t="str">
            <v>90501-17033</v>
          </cell>
          <cell r="B1507">
            <v>14</v>
          </cell>
        </row>
        <row r="1508">
          <cell r="A1508" t="str">
            <v>90501-17035</v>
          </cell>
          <cell r="B1508">
            <v>21</v>
          </cell>
        </row>
        <row r="1509">
          <cell r="A1509" t="str">
            <v>90501-17042</v>
          </cell>
          <cell r="B1509">
            <v>7.5</v>
          </cell>
        </row>
        <row r="1510">
          <cell r="A1510" t="str">
            <v>90501-18091</v>
          </cell>
          <cell r="B1510">
            <v>5.5</v>
          </cell>
        </row>
        <row r="1511">
          <cell r="A1511" t="str">
            <v>90501-18103</v>
          </cell>
          <cell r="B1511">
            <v>5.5</v>
          </cell>
        </row>
        <row r="1512">
          <cell r="A1512" t="str">
            <v>90501-18104</v>
          </cell>
          <cell r="B1512">
            <v>19</v>
          </cell>
        </row>
        <row r="1513">
          <cell r="A1513" t="str">
            <v>90501-18119</v>
          </cell>
          <cell r="B1513">
            <v>17</v>
          </cell>
        </row>
        <row r="1514">
          <cell r="A1514" t="str">
            <v>90501-18128</v>
          </cell>
          <cell r="B1514">
            <v>5</v>
          </cell>
        </row>
        <row r="1515">
          <cell r="A1515" t="str">
            <v>90501-19042</v>
          </cell>
          <cell r="B1515">
            <v>14</v>
          </cell>
        </row>
        <row r="1516">
          <cell r="A1516" t="str">
            <v>90501-20088</v>
          </cell>
          <cell r="B1516">
            <v>17</v>
          </cell>
        </row>
        <row r="1517">
          <cell r="A1517" t="str">
            <v>90501-20091</v>
          </cell>
          <cell r="B1517">
            <v>8</v>
          </cell>
        </row>
        <row r="1518">
          <cell r="A1518" t="str">
            <v>90501-20158</v>
          </cell>
          <cell r="B1518">
            <v>15</v>
          </cell>
        </row>
        <row r="1519">
          <cell r="A1519" t="str">
            <v>90501-20180</v>
          </cell>
          <cell r="B1519">
            <v>13</v>
          </cell>
        </row>
        <row r="1520">
          <cell r="A1520" t="str">
            <v>90501-20181</v>
          </cell>
          <cell r="B1520">
            <v>12</v>
          </cell>
        </row>
        <row r="1521">
          <cell r="A1521" t="str">
            <v>90501-20183</v>
          </cell>
          <cell r="B1521">
            <v>7.5</v>
          </cell>
        </row>
        <row r="1522">
          <cell r="A1522" t="str">
            <v>90501-21032</v>
          </cell>
          <cell r="B1522">
            <v>19</v>
          </cell>
        </row>
        <row r="1523">
          <cell r="A1523" t="str">
            <v>90501-21033</v>
          </cell>
          <cell r="B1523">
            <v>29</v>
          </cell>
        </row>
        <row r="1524">
          <cell r="A1524" t="str">
            <v>90501-21035</v>
          </cell>
          <cell r="B1524">
            <v>19</v>
          </cell>
        </row>
        <row r="1525">
          <cell r="A1525" t="str">
            <v>90501-22071</v>
          </cell>
          <cell r="B1525">
            <v>11</v>
          </cell>
        </row>
        <row r="1526">
          <cell r="A1526" t="str">
            <v>90501-23137</v>
          </cell>
          <cell r="B1526">
            <v>35</v>
          </cell>
        </row>
        <row r="1527">
          <cell r="A1527" t="str">
            <v>90501-23139</v>
          </cell>
          <cell r="B1527">
            <v>33</v>
          </cell>
        </row>
        <row r="1528">
          <cell r="A1528" t="str">
            <v>90501-23149</v>
          </cell>
          <cell r="B1528">
            <v>29</v>
          </cell>
        </row>
        <row r="1529">
          <cell r="A1529" t="str">
            <v>90501-24030</v>
          </cell>
          <cell r="B1529">
            <v>38</v>
          </cell>
        </row>
        <row r="1530">
          <cell r="A1530" t="str">
            <v>90501-24034</v>
          </cell>
          <cell r="B1530">
            <v>30</v>
          </cell>
        </row>
        <row r="1531">
          <cell r="A1531" t="str">
            <v>90501-24036</v>
          </cell>
          <cell r="B1531">
            <v>22</v>
          </cell>
        </row>
        <row r="1532">
          <cell r="A1532" t="str">
            <v>90501-25046</v>
          </cell>
          <cell r="B1532">
            <v>26</v>
          </cell>
        </row>
        <row r="1533">
          <cell r="A1533" t="str">
            <v>90501-25057</v>
          </cell>
          <cell r="B1533">
            <v>31</v>
          </cell>
        </row>
        <row r="1534">
          <cell r="A1534" t="str">
            <v>90501-26036</v>
          </cell>
          <cell r="B1534">
            <v>18</v>
          </cell>
        </row>
        <row r="1535">
          <cell r="A1535" t="str">
            <v>90501-27024</v>
          </cell>
          <cell r="B1535">
            <v>29</v>
          </cell>
        </row>
        <row r="1536">
          <cell r="A1536" t="str">
            <v>90501-29019</v>
          </cell>
          <cell r="B1536">
            <v>27</v>
          </cell>
        </row>
        <row r="1537">
          <cell r="A1537" t="str">
            <v>90501-29038</v>
          </cell>
          <cell r="B1537">
            <v>22</v>
          </cell>
        </row>
        <row r="1538">
          <cell r="A1538" t="str">
            <v>90501-29046</v>
          </cell>
          <cell r="B1538">
            <v>22</v>
          </cell>
        </row>
        <row r="1539">
          <cell r="A1539" t="str">
            <v>90501-60009</v>
          </cell>
          <cell r="B1539">
            <v>151</v>
          </cell>
        </row>
        <row r="1540">
          <cell r="A1540" t="str">
            <v>90508-21007</v>
          </cell>
          <cell r="B1540">
            <v>15</v>
          </cell>
        </row>
        <row r="1541">
          <cell r="A1541" t="str">
            <v>90520-13002</v>
          </cell>
          <cell r="B1541">
            <v>6.5</v>
          </cell>
        </row>
        <row r="1542">
          <cell r="A1542" t="str">
            <v>90520-23065</v>
          </cell>
          <cell r="B1542">
            <v>8.5</v>
          </cell>
        </row>
        <row r="1543">
          <cell r="A1543" t="str">
            <v>90520-29052</v>
          </cell>
          <cell r="B1543">
            <v>13</v>
          </cell>
        </row>
        <row r="1544">
          <cell r="A1544" t="str">
            <v>90520-31012</v>
          </cell>
          <cell r="B1544">
            <v>4.5</v>
          </cell>
        </row>
        <row r="1545">
          <cell r="A1545" t="str">
            <v>90520-34032</v>
          </cell>
          <cell r="B1545">
            <v>16</v>
          </cell>
        </row>
        <row r="1546">
          <cell r="A1546" t="str">
            <v>90520-36017</v>
          </cell>
          <cell r="B1546">
            <v>6.5</v>
          </cell>
        </row>
        <row r="1547">
          <cell r="A1547" t="str">
            <v>90520-38008</v>
          </cell>
          <cell r="B1547">
            <v>13</v>
          </cell>
        </row>
        <row r="1548">
          <cell r="A1548" t="str">
            <v>90520-39004</v>
          </cell>
          <cell r="B1548">
            <v>12</v>
          </cell>
        </row>
        <row r="1549">
          <cell r="A1549" t="str">
            <v>90520-39005</v>
          </cell>
          <cell r="B1549">
            <v>12</v>
          </cell>
        </row>
        <row r="1550">
          <cell r="A1550" t="str">
            <v>90520-39006</v>
          </cell>
          <cell r="B1550">
            <v>12</v>
          </cell>
        </row>
        <row r="1551">
          <cell r="A1551" t="str">
            <v>90520-39007</v>
          </cell>
          <cell r="B1551">
            <v>12</v>
          </cell>
        </row>
        <row r="1552">
          <cell r="A1552" t="str">
            <v>90520-39008</v>
          </cell>
          <cell r="B1552">
            <v>12</v>
          </cell>
        </row>
        <row r="1553">
          <cell r="A1553" t="str">
            <v>90520-39009</v>
          </cell>
          <cell r="B1553">
            <v>12</v>
          </cell>
        </row>
        <row r="1554">
          <cell r="A1554" t="str">
            <v>90520-39010</v>
          </cell>
          <cell r="B1554">
            <v>12</v>
          </cell>
        </row>
        <row r="1555">
          <cell r="A1555" t="str">
            <v>90520-39011</v>
          </cell>
          <cell r="B1555">
            <v>12</v>
          </cell>
        </row>
        <row r="1556">
          <cell r="A1556" t="str">
            <v>90520-39012</v>
          </cell>
          <cell r="B1556">
            <v>12</v>
          </cell>
        </row>
        <row r="1557">
          <cell r="A1557" t="str">
            <v>90520-39013</v>
          </cell>
          <cell r="B1557">
            <v>12</v>
          </cell>
        </row>
        <row r="1558">
          <cell r="A1558" t="str">
            <v>90520-39014</v>
          </cell>
          <cell r="B1558">
            <v>12</v>
          </cell>
        </row>
        <row r="1559">
          <cell r="A1559" t="str">
            <v>90520-39024</v>
          </cell>
          <cell r="B1559">
            <v>5.5</v>
          </cell>
        </row>
        <row r="1560">
          <cell r="A1560" t="str">
            <v>90520-44003</v>
          </cell>
          <cell r="B1560">
            <v>12</v>
          </cell>
        </row>
        <row r="1561">
          <cell r="A1561" t="str">
            <v>90520-44004</v>
          </cell>
          <cell r="B1561">
            <v>12</v>
          </cell>
        </row>
        <row r="1562">
          <cell r="A1562" t="str">
            <v>90520-44005</v>
          </cell>
          <cell r="B1562">
            <v>12</v>
          </cell>
        </row>
        <row r="1563">
          <cell r="A1563" t="str">
            <v>90520-44006</v>
          </cell>
          <cell r="B1563">
            <v>12</v>
          </cell>
        </row>
        <row r="1564">
          <cell r="A1564" t="str">
            <v>90520-44007</v>
          </cell>
          <cell r="B1564">
            <v>12</v>
          </cell>
        </row>
        <row r="1565">
          <cell r="A1565" t="str">
            <v>90520-44008</v>
          </cell>
          <cell r="B1565">
            <v>13</v>
          </cell>
        </row>
        <row r="1566">
          <cell r="A1566" t="str">
            <v>90520-44009</v>
          </cell>
          <cell r="B1566">
            <v>13</v>
          </cell>
        </row>
        <row r="1567">
          <cell r="A1567" t="str">
            <v>90520-44010</v>
          </cell>
          <cell r="B1567">
            <v>13</v>
          </cell>
        </row>
        <row r="1568">
          <cell r="A1568" t="str">
            <v>90520-44011</v>
          </cell>
          <cell r="B1568">
            <v>13</v>
          </cell>
        </row>
        <row r="1569">
          <cell r="A1569" t="str">
            <v>90520-44012</v>
          </cell>
          <cell r="B1569">
            <v>13</v>
          </cell>
        </row>
        <row r="1570">
          <cell r="A1570" t="str">
            <v>90520-44013</v>
          </cell>
          <cell r="B1570">
            <v>13</v>
          </cell>
        </row>
        <row r="1571">
          <cell r="A1571" t="str">
            <v>90520-44014</v>
          </cell>
          <cell r="B1571">
            <v>13</v>
          </cell>
        </row>
        <row r="1572">
          <cell r="A1572" t="str">
            <v>90520-44015</v>
          </cell>
          <cell r="B1572">
            <v>13</v>
          </cell>
        </row>
        <row r="1573">
          <cell r="A1573" t="str">
            <v>90520-44016</v>
          </cell>
          <cell r="B1573">
            <v>13</v>
          </cell>
        </row>
        <row r="1574">
          <cell r="A1574" t="str">
            <v>90520-44017</v>
          </cell>
          <cell r="B1574">
            <v>13</v>
          </cell>
        </row>
        <row r="1575">
          <cell r="A1575" t="str">
            <v>90520-44018</v>
          </cell>
          <cell r="B1575">
            <v>13</v>
          </cell>
        </row>
        <row r="1576">
          <cell r="A1576" t="str">
            <v>90520-44019</v>
          </cell>
          <cell r="B1576">
            <v>13</v>
          </cell>
        </row>
        <row r="1577">
          <cell r="A1577" t="str">
            <v>90520-44020</v>
          </cell>
          <cell r="B1577">
            <v>13</v>
          </cell>
        </row>
        <row r="1578">
          <cell r="A1578" t="str">
            <v>90520-44021</v>
          </cell>
          <cell r="B1578">
            <v>13</v>
          </cell>
        </row>
        <row r="1579">
          <cell r="A1579" t="str">
            <v>90520-44041</v>
          </cell>
          <cell r="B1579">
            <v>9</v>
          </cell>
        </row>
        <row r="1580">
          <cell r="A1580" t="str">
            <v>90520-54002</v>
          </cell>
          <cell r="B1580">
            <v>8</v>
          </cell>
        </row>
        <row r="1581">
          <cell r="A1581" t="str">
            <v>90520-58003</v>
          </cell>
          <cell r="B1581">
            <v>22</v>
          </cell>
        </row>
        <row r="1582">
          <cell r="A1582" t="str">
            <v>90520-71221</v>
          </cell>
          <cell r="B1582">
            <v>9</v>
          </cell>
        </row>
        <row r="1583">
          <cell r="A1583" t="str">
            <v>90520-72001</v>
          </cell>
          <cell r="B1583">
            <v>17</v>
          </cell>
        </row>
        <row r="1584">
          <cell r="A1584" t="str">
            <v>90520-72002</v>
          </cell>
          <cell r="B1584">
            <v>10</v>
          </cell>
        </row>
        <row r="1585">
          <cell r="A1585" t="str">
            <v>90520-72003</v>
          </cell>
          <cell r="B1585">
            <v>14</v>
          </cell>
        </row>
        <row r="1586">
          <cell r="A1586" t="str">
            <v>90520-72004</v>
          </cell>
          <cell r="B1586">
            <v>10</v>
          </cell>
        </row>
        <row r="1587">
          <cell r="A1587" t="str">
            <v>90520-72005</v>
          </cell>
          <cell r="B1587">
            <v>18</v>
          </cell>
        </row>
        <row r="1588">
          <cell r="A1588" t="str">
            <v>90520-76004</v>
          </cell>
          <cell r="B1588">
            <v>13</v>
          </cell>
        </row>
        <row r="1589">
          <cell r="A1589" t="str">
            <v>90520-82001</v>
          </cell>
          <cell r="B1589">
            <v>18</v>
          </cell>
        </row>
        <row r="1590">
          <cell r="A1590" t="str">
            <v>90520-82002</v>
          </cell>
          <cell r="B1590">
            <v>12</v>
          </cell>
        </row>
        <row r="1591">
          <cell r="A1591" t="str">
            <v>90520-83001</v>
          </cell>
          <cell r="B1591">
            <v>13</v>
          </cell>
        </row>
        <row r="1592">
          <cell r="A1592" t="str">
            <v>90520-86004</v>
          </cell>
          <cell r="B1592">
            <v>11</v>
          </cell>
        </row>
        <row r="1593">
          <cell r="A1593" t="str">
            <v>90520-90002</v>
          </cell>
          <cell r="B1593">
            <v>16</v>
          </cell>
        </row>
        <row r="1594">
          <cell r="A1594" t="str">
            <v>90520-99017</v>
          </cell>
          <cell r="B1594">
            <v>21</v>
          </cell>
        </row>
        <row r="1595">
          <cell r="A1595" t="str">
            <v>90520-99048</v>
          </cell>
          <cell r="B1595">
            <v>13</v>
          </cell>
        </row>
        <row r="1596">
          <cell r="A1596" t="str">
            <v>90520-99049</v>
          </cell>
          <cell r="B1596">
            <v>19</v>
          </cell>
        </row>
        <row r="1597">
          <cell r="A1597" t="str">
            <v>90520-99050</v>
          </cell>
          <cell r="B1597">
            <v>25</v>
          </cell>
        </row>
        <row r="1598">
          <cell r="A1598" t="str">
            <v>90520-99051</v>
          </cell>
          <cell r="B1598">
            <v>15</v>
          </cell>
        </row>
        <row r="1599">
          <cell r="A1599" t="str">
            <v>90520-99052</v>
          </cell>
          <cell r="B1599">
            <v>17</v>
          </cell>
        </row>
        <row r="1600">
          <cell r="A1600" t="str">
            <v>90520-99053</v>
          </cell>
          <cell r="B1600">
            <v>20</v>
          </cell>
        </row>
        <row r="1601">
          <cell r="A1601" t="str">
            <v>90520-99054</v>
          </cell>
          <cell r="B1601">
            <v>22</v>
          </cell>
        </row>
        <row r="1602">
          <cell r="A1602" t="str">
            <v>90520-99055</v>
          </cell>
          <cell r="B1602">
            <v>23</v>
          </cell>
        </row>
        <row r="1603">
          <cell r="A1603" t="str">
            <v>90520-99056</v>
          </cell>
          <cell r="B1603">
            <v>16</v>
          </cell>
        </row>
        <row r="1604">
          <cell r="A1604" t="str">
            <v>90520-99057</v>
          </cell>
          <cell r="B1604">
            <v>24</v>
          </cell>
        </row>
        <row r="1605">
          <cell r="A1605" t="str">
            <v>90520-99072</v>
          </cell>
          <cell r="B1605">
            <v>13</v>
          </cell>
        </row>
        <row r="1606">
          <cell r="A1606" t="str">
            <v>90520-99078</v>
          </cell>
          <cell r="B1606">
            <v>27</v>
          </cell>
        </row>
        <row r="1607">
          <cell r="A1607" t="str">
            <v>90520-99079</v>
          </cell>
          <cell r="B1607">
            <v>20</v>
          </cell>
        </row>
        <row r="1608">
          <cell r="A1608" t="str">
            <v>90520-99086</v>
          </cell>
          <cell r="B1608">
            <v>30</v>
          </cell>
        </row>
        <row r="1609">
          <cell r="A1609" t="str">
            <v>90520-99087</v>
          </cell>
          <cell r="B1609">
            <v>17</v>
          </cell>
        </row>
        <row r="1610">
          <cell r="A1610" t="str">
            <v>90520-99090</v>
          </cell>
          <cell r="B1610">
            <v>20</v>
          </cell>
        </row>
        <row r="1611">
          <cell r="A1611" t="str">
            <v>90520-99103</v>
          </cell>
          <cell r="B1611">
            <v>14</v>
          </cell>
        </row>
        <row r="1612">
          <cell r="A1612" t="str">
            <v>90520-99104</v>
          </cell>
          <cell r="B1612">
            <v>21</v>
          </cell>
        </row>
        <row r="1613">
          <cell r="A1613" t="str">
            <v>90520-99105</v>
          </cell>
          <cell r="B1613">
            <v>46</v>
          </cell>
        </row>
        <row r="1614">
          <cell r="A1614" t="str">
            <v>90520-99106</v>
          </cell>
          <cell r="B1614">
            <v>24</v>
          </cell>
        </row>
        <row r="1615">
          <cell r="A1615" t="str">
            <v>90520-99108</v>
          </cell>
          <cell r="B1615">
            <v>18</v>
          </cell>
        </row>
        <row r="1616">
          <cell r="A1616" t="str">
            <v>90520-99109</v>
          </cell>
          <cell r="B1616">
            <v>31</v>
          </cell>
        </row>
        <row r="1617">
          <cell r="A1617" t="str">
            <v>90520-99110</v>
          </cell>
          <cell r="B1617">
            <v>15</v>
          </cell>
        </row>
        <row r="1618">
          <cell r="A1618" t="str">
            <v>90520-99112</v>
          </cell>
          <cell r="B1618">
            <v>73</v>
          </cell>
        </row>
        <row r="1619">
          <cell r="A1619" t="str">
            <v>90520-99116</v>
          </cell>
          <cell r="B1619">
            <v>201</v>
          </cell>
        </row>
        <row r="1620">
          <cell r="A1620" t="str">
            <v>90521-55004</v>
          </cell>
          <cell r="B1620">
            <v>21</v>
          </cell>
        </row>
        <row r="1621">
          <cell r="A1621" t="str">
            <v>90521-67001</v>
          </cell>
          <cell r="B1621">
            <v>11</v>
          </cell>
        </row>
        <row r="1622">
          <cell r="A1622" t="str">
            <v>90521-78003</v>
          </cell>
          <cell r="B1622">
            <v>20</v>
          </cell>
        </row>
        <row r="1623">
          <cell r="A1623" t="str">
            <v>90521-79008</v>
          </cell>
          <cell r="B1623">
            <v>24</v>
          </cell>
        </row>
        <row r="1624">
          <cell r="A1624" t="str">
            <v>90521-83002</v>
          </cell>
          <cell r="B1624">
            <v>20</v>
          </cell>
        </row>
        <row r="1625">
          <cell r="A1625" t="str">
            <v>90521-93002</v>
          </cell>
          <cell r="B1625">
            <v>9</v>
          </cell>
        </row>
        <row r="1626">
          <cell r="A1626" t="str">
            <v>90521-99013</v>
          </cell>
          <cell r="B1626">
            <v>25</v>
          </cell>
        </row>
        <row r="1627">
          <cell r="A1627" t="str">
            <v>90521-99032</v>
          </cell>
          <cell r="B1627">
            <v>19</v>
          </cell>
        </row>
        <row r="1628">
          <cell r="A1628" t="str">
            <v>90521-99050</v>
          </cell>
          <cell r="B1628">
            <v>18</v>
          </cell>
        </row>
        <row r="1629">
          <cell r="A1629" t="str">
            <v>90521-99056</v>
          </cell>
          <cell r="B1629">
            <v>24</v>
          </cell>
        </row>
        <row r="1630">
          <cell r="A1630" t="str">
            <v>90521-99058</v>
          </cell>
          <cell r="B1630">
            <v>23</v>
          </cell>
        </row>
        <row r="1631">
          <cell r="A1631" t="str">
            <v>90521-99059</v>
          </cell>
          <cell r="B1631">
            <v>19</v>
          </cell>
        </row>
        <row r="1632">
          <cell r="A1632" t="str">
            <v>90521-99060</v>
          </cell>
          <cell r="B1632">
            <v>16</v>
          </cell>
        </row>
        <row r="1633">
          <cell r="A1633" t="str">
            <v>90521-99116</v>
          </cell>
          <cell r="B1633">
            <v>21</v>
          </cell>
        </row>
        <row r="1634">
          <cell r="A1634" t="str">
            <v>90521-99135</v>
          </cell>
          <cell r="B1634">
            <v>35</v>
          </cell>
        </row>
        <row r="1635">
          <cell r="A1635" t="str">
            <v>90521-99136</v>
          </cell>
          <cell r="B1635">
            <v>48</v>
          </cell>
        </row>
        <row r="1636">
          <cell r="A1636" t="str">
            <v>90524-09001</v>
          </cell>
          <cell r="B1636">
            <v>6.5</v>
          </cell>
        </row>
        <row r="1637">
          <cell r="A1637" t="str">
            <v>90524-09002</v>
          </cell>
          <cell r="B1637">
            <v>9</v>
          </cell>
        </row>
        <row r="1638">
          <cell r="A1638" t="str">
            <v>90560-07029</v>
          </cell>
          <cell r="B1638">
            <v>2.5</v>
          </cell>
        </row>
        <row r="1639">
          <cell r="A1639" t="str">
            <v>90560-09028</v>
          </cell>
          <cell r="B1639">
            <v>15</v>
          </cell>
        </row>
        <row r="1640">
          <cell r="A1640" t="str">
            <v>90560-09029</v>
          </cell>
          <cell r="B1640">
            <v>15</v>
          </cell>
        </row>
        <row r="1641">
          <cell r="A1641" t="str">
            <v>90560-10103</v>
          </cell>
          <cell r="B1641">
            <v>4</v>
          </cell>
        </row>
        <row r="1642">
          <cell r="A1642" t="str">
            <v>90560-12071</v>
          </cell>
          <cell r="B1642">
            <v>8</v>
          </cell>
        </row>
        <row r="1643">
          <cell r="A1643" t="str">
            <v>90560-13020</v>
          </cell>
          <cell r="B1643">
            <v>11</v>
          </cell>
        </row>
        <row r="1644">
          <cell r="A1644" t="str">
            <v>90560-18014</v>
          </cell>
          <cell r="B1644">
            <v>46</v>
          </cell>
        </row>
        <row r="1645">
          <cell r="A1645" t="str">
            <v>90560-19013</v>
          </cell>
          <cell r="B1645">
            <v>11</v>
          </cell>
        </row>
        <row r="1646">
          <cell r="A1646" t="str">
            <v>90560-20006</v>
          </cell>
          <cell r="B1646">
            <v>12</v>
          </cell>
        </row>
        <row r="1647">
          <cell r="A1647" t="str">
            <v>90560-28004</v>
          </cell>
          <cell r="B1647">
            <v>16</v>
          </cell>
        </row>
        <row r="1648">
          <cell r="A1648" t="str">
            <v>90564-47001</v>
          </cell>
          <cell r="B1648">
            <v>18</v>
          </cell>
        </row>
        <row r="1649">
          <cell r="A1649" t="str">
            <v>90564-47002</v>
          </cell>
          <cell r="B1649">
            <v>18</v>
          </cell>
        </row>
        <row r="1650">
          <cell r="A1650" t="str">
            <v>90564-47003</v>
          </cell>
          <cell r="B1650">
            <v>18</v>
          </cell>
        </row>
        <row r="1651">
          <cell r="A1651" t="str">
            <v>90564-47004</v>
          </cell>
          <cell r="B1651">
            <v>18</v>
          </cell>
        </row>
        <row r="1652">
          <cell r="A1652" t="str">
            <v>90564-47005</v>
          </cell>
          <cell r="B1652">
            <v>18</v>
          </cell>
        </row>
        <row r="1653">
          <cell r="A1653" t="str">
            <v>90564-47006</v>
          </cell>
          <cell r="B1653">
            <v>18</v>
          </cell>
        </row>
        <row r="1654">
          <cell r="A1654" t="str">
            <v>90564-47007</v>
          </cell>
          <cell r="B1654">
            <v>18</v>
          </cell>
        </row>
        <row r="1655">
          <cell r="A1655" t="str">
            <v>90564-47008</v>
          </cell>
          <cell r="B1655">
            <v>18</v>
          </cell>
        </row>
        <row r="1656">
          <cell r="A1656" t="str">
            <v>90564-47009</v>
          </cell>
          <cell r="B1656">
            <v>18</v>
          </cell>
        </row>
        <row r="1657">
          <cell r="A1657" t="str">
            <v>90564-47010</v>
          </cell>
          <cell r="B1657">
            <v>18</v>
          </cell>
        </row>
        <row r="1658">
          <cell r="A1658" t="str">
            <v>90564-47011</v>
          </cell>
          <cell r="B1658">
            <v>19</v>
          </cell>
        </row>
        <row r="1659">
          <cell r="A1659" t="str">
            <v>90564-47012</v>
          </cell>
          <cell r="B1659">
            <v>19</v>
          </cell>
        </row>
        <row r="1660">
          <cell r="A1660" t="str">
            <v>90564-47013</v>
          </cell>
          <cell r="B1660">
            <v>19</v>
          </cell>
        </row>
        <row r="1661">
          <cell r="A1661" t="str">
            <v>90564-47014</v>
          </cell>
          <cell r="B1661">
            <v>19</v>
          </cell>
        </row>
        <row r="1662">
          <cell r="A1662" t="str">
            <v>90564-47015</v>
          </cell>
          <cell r="B1662">
            <v>19</v>
          </cell>
        </row>
        <row r="1663">
          <cell r="A1663" t="str">
            <v>90564-47016</v>
          </cell>
          <cell r="B1663">
            <v>19</v>
          </cell>
        </row>
        <row r="1664">
          <cell r="A1664" t="str">
            <v>90564-47017</v>
          </cell>
          <cell r="B1664">
            <v>19</v>
          </cell>
        </row>
        <row r="1665">
          <cell r="A1665" t="str">
            <v>90564-47018</v>
          </cell>
          <cell r="B1665">
            <v>19</v>
          </cell>
        </row>
        <row r="1666">
          <cell r="A1666" t="str">
            <v>90564-47019</v>
          </cell>
          <cell r="B1666">
            <v>19</v>
          </cell>
        </row>
        <row r="1667">
          <cell r="A1667" t="str">
            <v>90564-48001</v>
          </cell>
          <cell r="B1667">
            <v>20</v>
          </cell>
        </row>
        <row r="1668">
          <cell r="A1668" t="str">
            <v>90564-48002</v>
          </cell>
          <cell r="B1668">
            <v>20</v>
          </cell>
        </row>
        <row r="1669">
          <cell r="A1669" t="str">
            <v>90564-48003</v>
          </cell>
          <cell r="B1669">
            <v>20</v>
          </cell>
        </row>
        <row r="1670">
          <cell r="A1670" t="str">
            <v>90564-48004</v>
          </cell>
          <cell r="B1670">
            <v>20</v>
          </cell>
        </row>
        <row r="1671">
          <cell r="A1671" t="str">
            <v>90564-48005</v>
          </cell>
          <cell r="B1671">
            <v>20</v>
          </cell>
        </row>
        <row r="1672">
          <cell r="A1672" t="str">
            <v>90564-48006</v>
          </cell>
          <cell r="B1672">
            <v>20</v>
          </cell>
        </row>
        <row r="1673">
          <cell r="A1673" t="str">
            <v>90564-48007</v>
          </cell>
          <cell r="B1673">
            <v>20</v>
          </cell>
        </row>
        <row r="1674">
          <cell r="A1674" t="str">
            <v>90564-48008</v>
          </cell>
          <cell r="B1674">
            <v>20</v>
          </cell>
        </row>
        <row r="1675">
          <cell r="A1675" t="str">
            <v>90564-48009</v>
          </cell>
          <cell r="B1675">
            <v>20</v>
          </cell>
        </row>
        <row r="1676">
          <cell r="A1676" t="str">
            <v>90564-48010</v>
          </cell>
          <cell r="B1676">
            <v>20</v>
          </cell>
        </row>
        <row r="1677">
          <cell r="A1677" t="str">
            <v>90564-48011</v>
          </cell>
          <cell r="B1677">
            <v>21</v>
          </cell>
        </row>
        <row r="1678">
          <cell r="A1678" t="str">
            <v>90564-48012</v>
          </cell>
          <cell r="B1678">
            <v>21</v>
          </cell>
        </row>
        <row r="1679">
          <cell r="A1679" t="str">
            <v>90564-48013</v>
          </cell>
          <cell r="B1679">
            <v>21</v>
          </cell>
        </row>
        <row r="1680">
          <cell r="A1680" t="str">
            <v>90564-48014</v>
          </cell>
          <cell r="B1680">
            <v>21</v>
          </cell>
        </row>
        <row r="1681">
          <cell r="A1681" t="str">
            <v>90564-48015</v>
          </cell>
          <cell r="B1681">
            <v>21</v>
          </cell>
        </row>
        <row r="1682">
          <cell r="A1682" t="str">
            <v>90564-48016</v>
          </cell>
          <cell r="B1682">
            <v>21</v>
          </cell>
        </row>
        <row r="1683">
          <cell r="A1683" t="str">
            <v>90564-48017</v>
          </cell>
          <cell r="B1683">
            <v>21</v>
          </cell>
        </row>
        <row r="1684">
          <cell r="A1684" t="str">
            <v>90564-48018</v>
          </cell>
          <cell r="B1684">
            <v>21</v>
          </cell>
        </row>
        <row r="1685">
          <cell r="A1685" t="str">
            <v>90564-48019</v>
          </cell>
          <cell r="B1685">
            <v>21</v>
          </cell>
        </row>
        <row r="1686">
          <cell r="A1686" t="str">
            <v>90564-48020</v>
          </cell>
          <cell r="B1686">
            <v>21</v>
          </cell>
        </row>
        <row r="1687">
          <cell r="A1687" t="str">
            <v>90564-49001</v>
          </cell>
          <cell r="B1687">
            <v>24</v>
          </cell>
        </row>
        <row r="1688">
          <cell r="A1688" t="str">
            <v>90564-49002</v>
          </cell>
          <cell r="B1688">
            <v>24</v>
          </cell>
        </row>
        <row r="1689">
          <cell r="A1689" t="str">
            <v>90564-49003</v>
          </cell>
          <cell r="B1689">
            <v>24</v>
          </cell>
        </row>
        <row r="1690">
          <cell r="A1690" t="str">
            <v>90564-49004</v>
          </cell>
          <cell r="B1690">
            <v>24</v>
          </cell>
        </row>
        <row r="1691">
          <cell r="A1691" t="str">
            <v>90564-49005</v>
          </cell>
          <cell r="B1691">
            <v>24</v>
          </cell>
        </row>
        <row r="1692">
          <cell r="A1692" t="str">
            <v>90564-49006</v>
          </cell>
          <cell r="B1692">
            <v>24</v>
          </cell>
        </row>
        <row r="1693">
          <cell r="A1693" t="str">
            <v>90564-49007</v>
          </cell>
          <cell r="B1693">
            <v>23</v>
          </cell>
        </row>
        <row r="1694">
          <cell r="A1694" t="str">
            <v>90564-49008</v>
          </cell>
          <cell r="B1694">
            <v>23</v>
          </cell>
        </row>
        <row r="1695">
          <cell r="A1695" t="str">
            <v>90564-49009</v>
          </cell>
          <cell r="B1695">
            <v>23</v>
          </cell>
        </row>
        <row r="1696">
          <cell r="A1696" t="str">
            <v>90564-49010</v>
          </cell>
          <cell r="B1696">
            <v>23</v>
          </cell>
        </row>
        <row r="1697">
          <cell r="A1697" t="str">
            <v>90564-49011</v>
          </cell>
          <cell r="B1697">
            <v>23</v>
          </cell>
        </row>
        <row r="1698">
          <cell r="A1698" t="str">
            <v>90564-49012</v>
          </cell>
          <cell r="B1698">
            <v>23</v>
          </cell>
        </row>
        <row r="1699">
          <cell r="A1699" t="str">
            <v>90564-49013</v>
          </cell>
          <cell r="B1699">
            <v>23</v>
          </cell>
        </row>
        <row r="1700">
          <cell r="A1700" t="str">
            <v>90564-49014</v>
          </cell>
          <cell r="B1700">
            <v>23</v>
          </cell>
        </row>
        <row r="1701">
          <cell r="A1701" t="str">
            <v>90564-49015</v>
          </cell>
          <cell r="B1701">
            <v>23</v>
          </cell>
        </row>
        <row r="1702">
          <cell r="A1702" t="str">
            <v>90564-49016</v>
          </cell>
          <cell r="B1702">
            <v>23</v>
          </cell>
        </row>
        <row r="1703">
          <cell r="A1703" t="str">
            <v>90564-49017</v>
          </cell>
          <cell r="B1703">
            <v>24</v>
          </cell>
        </row>
        <row r="1704">
          <cell r="A1704" t="str">
            <v>90564-49018</v>
          </cell>
          <cell r="B1704">
            <v>24</v>
          </cell>
        </row>
        <row r="1705">
          <cell r="A1705" t="str">
            <v>90564-49019</v>
          </cell>
          <cell r="B1705">
            <v>24</v>
          </cell>
        </row>
        <row r="1706">
          <cell r="A1706" t="str">
            <v>90564-64031</v>
          </cell>
          <cell r="B1706">
            <v>32</v>
          </cell>
        </row>
        <row r="1707">
          <cell r="A1707" t="str">
            <v>90564-64032</v>
          </cell>
          <cell r="B1707">
            <v>32</v>
          </cell>
        </row>
        <row r="1708">
          <cell r="A1708" t="str">
            <v>90564-64033</v>
          </cell>
          <cell r="B1708">
            <v>32</v>
          </cell>
        </row>
        <row r="1709">
          <cell r="A1709" t="str">
            <v>90564-64034</v>
          </cell>
          <cell r="B1709">
            <v>32</v>
          </cell>
        </row>
        <row r="1710">
          <cell r="A1710" t="str">
            <v>90564-64035</v>
          </cell>
          <cell r="B1710">
            <v>33</v>
          </cell>
        </row>
        <row r="1711">
          <cell r="A1711" t="str">
            <v>90564-64036</v>
          </cell>
          <cell r="B1711">
            <v>33</v>
          </cell>
        </row>
        <row r="1712">
          <cell r="A1712" t="str">
            <v>90564-64037</v>
          </cell>
          <cell r="B1712">
            <v>33</v>
          </cell>
        </row>
        <row r="1713">
          <cell r="A1713" t="str">
            <v>90564-64038</v>
          </cell>
          <cell r="B1713">
            <v>33</v>
          </cell>
        </row>
        <row r="1714">
          <cell r="A1714" t="str">
            <v>90564-64039</v>
          </cell>
          <cell r="B1714">
            <v>34</v>
          </cell>
        </row>
        <row r="1715">
          <cell r="A1715" t="str">
            <v>90564-64040</v>
          </cell>
          <cell r="B1715">
            <v>34</v>
          </cell>
        </row>
        <row r="1716">
          <cell r="A1716" t="str">
            <v>90564-64041</v>
          </cell>
          <cell r="B1716">
            <v>34</v>
          </cell>
        </row>
        <row r="1717">
          <cell r="A1717" t="str">
            <v>90564-64042</v>
          </cell>
          <cell r="B1717">
            <v>34</v>
          </cell>
        </row>
        <row r="1718">
          <cell r="A1718" t="str">
            <v>90564-64043</v>
          </cell>
          <cell r="B1718">
            <v>36</v>
          </cell>
        </row>
        <row r="1719">
          <cell r="A1719" t="str">
            <v>90564-64044</v>
          </cell>
          <cell r="B1719">
            <v>36</v>
          </cell>
        </row>
        <row r="1720">
          <cell r="A1720" t="str">
            <v>90564-64045</v>
          </cell>
          <cell r="B1720">
            <v>36</v>
          </cell>
        </row>
        <row r="1721">
          <cell r="A1721" t="str">
            <v>90564-64046</v>
          </cell>
          <cell r="B1721">
            <v>36</v>
          </cell>
        </row>
        <row r="1722">
          <cell r="A1722" t="str">
            <v>90564-64047</v>
          </cell>
          <cell r="B1722">
            <v>32</v>
          </cell>
        </row>
        <row r="1723">
          <cell r="A1723" t="str">
            <v>90564-64048</v>
          </cell>
          <cell r="B1723">
            <v>32</v>
          </cell>
        </row>
        <row r="1724">
          <cell r="A1724" t="str">
            <v>90564-64049</v>
          </cell>
          <cell r="B1724">
            <v>32</v>
          </cell>
        </row>
        <row r="1725">
          <cell r="A1725" t="str">
            <v>90564-64050</v>
          </cell>
          <cell r="B1725">
            <v>33</v>
          </cell>
        </row>
        <row r="1726">
          <cell r="A1726" t="str">
            <v>90564-64051</v>
          </cell>
          <cell r="B1726">
            <v>33</v>
          </cell>
        </row>
        <row r="1727">
          <cell r="A1727" t="str">
            <v>90564-64052</v>
          </cell>
          <cell r="B1727">
            <v>33</v>
          </cell>
        </row>
        <row r="1728">
          <cell r="A1728" t="str">
            <v>90564-64053</v>
          </cell>
          <cell r="B1728">
            <v>33</v>
          </cell>
        </row>
        <row r="1729">
          <cell r="A1729" t="str">
            <v>90564-64054</v>
          </cell>
          <cell r="B1729">
            <v>34</v>
          </cell>
        </row>
        <row r="1730">
          <cell r="A1730" t="str">
            <v>90564-64055</v>
          </cell>
          <cell r="B1730">
            <v>34</v>
          </cell>
        </row>
        <row r="1731">
          <cell r="A1731" t="str">
            <v>90564-64056</v>
          </cell>
          <cell r="B1731">
            <v>34</v>
          </cell>
        </row>
        <row r="1732">
          <cell r="A1732" t="str">
            <v>90564-64057</v>
          </cell>
          <cell r="B1732">
            <v>34</v>
          </cell>
        </row>
        <row r="1733">
          <cell r="A1733" t="str">
            <v>90564-64058</v>
          </cell>
          <cell r="B1733">
            <v>36</v>
          </cell>
        </row>
        <row r="1734">
          <cell r="A1734" t="str">
            <v>90564-64059</v>
          </cell>
          <cell r="B1734">
            <v>36</v>
          </cell>
        </row>
        <row r="1735">
          <cell r="A1735" t="str">
            <v>90564-64060</v>
          </cell>
          <cell r="B1735">
            <v>36</v>
          </cell>
        </row>
        <row r="1736">
          <cell r="A1736" t="str">
            <v>90564-64061</v>
          </cell>
          <cell r="B1736">
            <v>36</v>
          </cell>
        </row>
        <row r="1737">
          <cell r="A1737" t="str">
            <v>90564-66020</v>
          </cell>
          <cell r="B1737">
            <v>23</v>
          </cell>
        </row>
        <row r="1738">
          <cell r="A1738" t="str">
            <v>90564-66021</v>
          </cell>
          <cell r="B1738">
            <v>23</v>
          </cell>
        </row>
        <row r="1739">
          <cell r="A1739" t="str">
            <v>90564-66022</v>
          </cell>
          <cell r="B1739">
            <v>23</v>
          </cell>
        </row>
        <row r="1740">
          <cell r="A1740" t="str">
            <v>90564-66023</v>
          </cell>
          <cell r="B1740">
            <v>23</v>
          </cell>
        </row>
        <row r="1741">
          <cell r="A1741" t="str">
            <v>90564-66024</v>
          </cell>
          <cell r="B1741">
            <v>23</v>
          </cell>
        </row>
        <row r="1742">
          <cell r="A1742" t="str">
            <v>90564-66025</v>
          </cell>
          <cell r="B1742">
            <v>25</v>
          </cell>
        </row>
        <row r="1743">
          <cell r="A1743" t="str">
            <v>90564-66026</v>
          </cell>
          <cell r="B1743">
            <v>25</v>
          </cell>
        </row>
        <row r="1744">
          <cell r="A1744" t="str">
            <v>90564-66027</v>
          </cell>
          <cell r="B1744">
            <v>25</v>
          </cell>
        </row>
        <row r="1745">
          <cell r="A1745" t="str">
            <v>90564-66028</v>
          </cell>
          <cell r="B1745">
            <v>25</v>
          </cell>
        </row>
        <row r="1746">
          <cell r="A1746" t="str">
            <v>90564-66030</v>
          </cell>
          <cell r="B1746">
            <v>29</v>
          </cell>
        </row>
        <row r="1747">
          <cell r="A1747" t="str">
            <v>90564-66031</v>
          </cell>
          <cell r="B1747">
            <v>29</v>
          </cell>
        </row>
        <row r="1748">
          <cell r="A1748" t="str">
            <v>90564-66032</v>
          </cell>
          <cell r="B1748">
            <v>30</v>
          </cell>
        </row>
        <row r="1749">
          <cell r="A1749" t="str">
            <v>90564-66033</v>
          </cell>
          <cell r="B1749">
            <v>29</v>
          </cell>
        </row>
        <row r="1750">
          <cell r="A1750" t="str">
            <v>90564-71014</v>
          </cell>
          <cell r="B1750">
            <v>26</v>
          </cell>
        </row>
        <row r="1751">
          <cell r="A1751" t="str">
            <v>90564-71015</v>
          </cell>
          <cell r="B1751">
            <v>26</v>
          </cell>
        </row>
        <row r="1752">
          <cell r="A1752" t="str">
            <v>90564-71016</v>
          </cell>
          <cell r="B1752">
            <v>26</v>
          </cell>
        </row>
        <row r="1753">
          <cell r="A1753" t="str">
            <v>90564-71017</v>
          </cell>
          <cell r="B1753">
            <v>26</v>
          </cell>
        </row>
        <row r="1754">
          <cell r="A1754" t="str">
            <v>90564-71018</v>
          </cell>
          <cell r="B1754">
            <v>26</v>
          </cell>
        </row>
        <row r="1755">
          <cell r="A1755" t="str">
            <v>90564-71019</v>
          </cell>
          <cell r="B1755">
            <v>26</v>
          </cell>
        </row>
        <row r="1756">
          <cell r="A1756" t="str">
            <v>90564-71020</v>
          </cell>
          <cell r="B1756">
            <v>27</v>
          </cell>
        </row>
        <row r="1757">
          <cell r="A1757" t="str">
            <v>90564-71021</v>
          </cell>
          <cell r="B1757">
            <v>26</v>
          </cell>
        </row>
        <row r="1758">
          <cell r="A1758" t="str">
            <v>90564-71022</v>
          </cell>
          <cell r="B1758">
            <v>26</v>
          </cell>
        </row>
        <row r="1759">
          <cell r="A1759" t="str">
            <v>90564-71023</v>
          </cell>
          <cell r="B1759">
            <v>26</v>
          </cell>
        </row>
        <row r="1760">
          <cell r="A1760" t="str">
            <v>90564-71024</v>
          </cell>
          <cell r="B1760">
            <v>26</v>
          </cell>
        </row>
        <row r="1761">
          <cell r="A1761" t="str">
            <v>90564-71025</v>
          </cell>
          <cell r="B1761">
            <v>26</v>
          </cell>
        </row>
        <row r="1762">
          <cell r="A1762" t="str">
            <v>90564-71026</v>
          </cell>
          <cell r="B1762">
            <v>26</v>
          </cell>
        </row>
        <row r="1763">
          <cell r="A1763" t="str">
            <v>90564-71027</v>
          </cell>
          <cell r="B1763">
            <v>27</v>
          </cell>
        </row>
        <row r="1764">
          <cell r="A1764" t="str">
            <v>90564-71028</v>
          </cell>
          <cell r="B1764">
            <v>27</v>
          </cell>
        </row>
        <row r="1765">
          <cell r="A1765" t="str">
            <v>90564-71029</v>
          </cell>
          <cell r="B1765">
            <v>27</v>
          </cell>
        </row>
        <row r="1766">
          <cell r="A1766" t="str">
            <v>90564-71030</v>
          </cell>
          <cell r="B1766">
            <v>27</v>
          </cell>
        </row>
        <row r="1767">
          <cell r="A1767" t="str">
            <v>90564-71031</v>
          </cell>
          <cell r="B1767">
            <v>27</v>
          </cell>
        </row>
        <row r="1768">
          <cell r="A1768" t="str">
            <v>90564-71032</v>
          </cell>
          <cell r="B1768">
            <v>27</v>
          </cell>
        </row>
        <row r="1769">
          <cell r="A1769" t="str">
            <v>90564-71033</v>
          </cell>
          <cell r="B1769">
            <v>27</v>
          </cell>
        </row>
        <row r="1770">
          <cell r="A1770" t="str">
            <v>90564-71034</v>
          </cell>
          <cell r="B1770">
            <v>28</v>
          </cell>
        </row>
        <row r="1771">
          <cell r="A1771" t="str">
            <v>90564-71035</v>
          </cell>
          <cell r="B1771">
            <v>27</v>
          </cell>
        </row>
        <row r="1772">
          <cell r="A1772" t="str">
            <v>90564-71036</v>
          </cell>
          <cell r="B1772">
            <v>27</v>
          </cell>
        </row>
        <row r="1773">
          <cell r="A1773" t="str">
            <v>90564-71037</v>
          </cell>
          <cell r="B1773">
            <v>27</v>
          </cell>
        </row>
        <row r="1774">
          <cell r="A1774" t="str">
            <v>90564-71038</v>
          </cell>
          <cell r="B1774">
            <v>27</v>
          </cell>
        </row>
        <row r="1775">
          <cell r="A1775" t="str">
            <v>90564-71039</v>
          </cell>
          <cell r="B1775">
            <v>28</v>
          </cell>
        </row>
        <row r="1776">
          <cell r="A1776" t="str">
            <v>90564-71040</v>
          </cell>
          <cell r="B1776">
            <v>28</v>
          </cell>
        </row>
        <row r="1777">
          <cell r="A1777" t="str">
            <v>90564-71041</v>
          </cell>
          <cell r="B1777">
            <v>28</v>
          </cell>
        </row>
        <row r="1778">
          <cell r="A1778" t="str">
            <v>90564-71042</v>
          </cell>
          <cell r="B1778">
            <v>28</v>
          </cell>
        </row>
        <row r="1779">
          <cell r="A1779" t="str">
            <v>90564-71043</v>
          </cell>
          <cell r="B1779">
            <v>28</v>
          </cell>
        </row>
        <row r="1780">
          <cell r="A1780" t="str">
            <v>90564-71044</v>
          </cell>
          <cell r="B1780">
            <v>28</v>
          </cell>
        </row>
        <row r="1781">
          <cell r="A1781" t="str">
            <v>90564-71045</v>
          </cell>
          <cell r="B1781">
            <v>28</v>
          </cell>
        </row>
        <row r="1782">
          <cell r="A1782" t="str">
            <v>90564-71046</v>
          </cell>
          <cell r="B1782">
            <v>30</v>
          </cell>
        </row>
        <row r="1783">
          <cell r="A1783" t="str">
            <v>90564-71047</v>
          </cell>
          <cell r="B1783">
            <v>28</v>
          </cell>
        </row>
        <row r="1784">
          <cell r="A1784" t="str">
            <v>90564-71048</v>
          </cell>
          <cell r="B1784">
            <v>28</v>
          </cell>
        </row>
        <row r="1785">
          <cell r="A1785" t="str">
            <v>90564-71049</v>
          </cell>
          <cell r="B1785">
            <v>28</v>
          </cell>
        </row>
        <row r="1786">
          <cell r="A1786" t="str">
            <v>90564-71050</v>
          </cell>
          <cell r="B1786">
            <v>28</v>
          </cell>
        </row>
        <row r="1787">
          <cell r="A1787" t="str">
            <v>90564-71051</v>
          </cell>
          <cell r="B1787">
            <v>32</v>
          </cell>
        </row>
        <row r="1788">
          <cell r="A1788" t="str">
            <v>90564-71052</v>
          </cell>
          <cell r="B1788">
            <v>32</v>
          </cell>
        </row>
        <row r="1789">
          <cell r="A1789" t="str">
            <v>90564-71053</v>
          </cell>
          <cell r="B1789">
            <v>33</v>
          </cell>
        </row>
        <row r="1790">
          <cell r="A1790" t="str">
            <v>90564-71054</v>
          </cell>
          <cell r="B1790">
            <v>32</v>
          </cell>
        </row>
        <row r="1791">
          <cell r="A1791" t="str">
            <v>90564-76001</v>
          </cell>
          <cell r="B1791">
            <v>32</v>
          </cell>
        </row>
        <row r="1792">
          <cell r="A1792" t="str">
            <v>90564-76002</v>
          </cell>
          <cell r="B1792">
            <v>32</v>
          </cell>
        </row>
        <row r="1793">
          <cell r="A1793" t="str">
            <v>90564-76003</v>
          </cell>
          <cell r="B1793">
            <v>32</v>
          </cell>
        </row>
        <row r="1794">
          <cell r="A1794" t="str">
            <v>90564-76004</v>
          </cell>
          <cell r="B1794">
            <v>35</v>
          </cell>
        </row>
        <row r="1795">
          <cell r="A1795" t="str">
            <v>90564-76005</v>
          </cell>
          <cell r="B1795">
            <v>35</v>
          </cell>
        </row>
        <row r="1796">
          <cell r="A1796" t="str">
            <v>90564-76006</v>
          </cell>
          <cell r="B1796">
            <v>35</v>
          </cell>
        </row>
        <row r="1797">
          <cell r="A1797" t="str">
            <v>90564-76007</v>
          </cell>
          <cell r="B1797">
            <v>35</v>
          </cell>
        </row>
        <row r="1798">
          <cell r="A1798" t="str">
            <v>90564-76008</v>
          </cell>
          <cell r="B1798">
            <v>35</v>
          </cell>
        </row>
        <row r="1799">
          <cell r="A1799" t="str">
            <v>90564-76009</v>
          </cell>
          <cell r="B1799">
            <v>35</v>
          </cell>
        </row>
        <row r="1800">
          <cell r="A1800" t="str">
            <v>90564-76010</v>
          </cell>
          <cell r="B1800">
            <v>36</v>
          </cell>
        </row>
        <row r="1801">
          <cell r="A1801" t="str">
            <v>90564-76011</v>
          </cell>
          <cell r="B1801">
            <v>36</v>
          </cell>
        </row>
        <row r="1802">
          <cell r="A1802" t="str">
            <v>90564-76012</v>
          </cell>
          <cell r="B1802">
            <v>36</v>
          </cell>
        </row>
        <row r="1803">
          <cell r="A1803" t="str">
            <v>90564-76013</v>
          </cell>
          <cell r="B1803">
            <v>36</v>
          </cell>
        </row>
        <row r="1804">
          <cell r="A1804" t="str">
            <v>90564-76014</v>
          </cell>
          <cell r="B1804">
            <v>36</v>
          </cell>
        </row>
        <row r="1805">
          <cell r="A1805" t="str">
            <v>90564-76015</v>
          </cell>
          <cell r="B1805">
            <v>36</v>
          </cell>
        </row>
        <row r="1806">
          <cell r="A1806" t="str">
            <v>90564-76016</v>
          </cell>
          <cell r="B1806">
            <v>38</v>
          </cell>
        </row>
        <row r="1807">
          <cell r="A1807" t="str">
            <v>90564-76017</v>
          </cell>
          <cell r="B1807">
            <v>38</v>
          </cell>
        </row>
        <row r="1808">
          <cell r="A1808" t="str">
            <v>90564-76018</v>
          </cell>
          <cell r="B1808">
            <v>38</v>
          </cell>
        </row>
        <row r="1809">
          <cell r="A1809" t="str">
            <v>90564-79054</v>
          </cell>
          <cell r="B1809">
            <v>29</v>
          </cell>
        </row>
        <row r="1810">
          <cell r="A1810" t="str">
            <v>90564-79055</v>
          </cell>
          <cell r="B1810">
            <v>29</v>
          </cell>
        </row>
        <row r="1811">
          <cell r="A1811" t="str">
            <v>90564-79056</v>
          </cell>
          <cell r="B1811">
            <v>29</v>
          </cell>
        </row>
        <row r="1812">
          <cell r="A1812" t="str">
            <v>90564-79057</v>
          </cell>
          <cell r="B1812">
            <v>29</v>
          </cell>
        </row>
        <row r="1813">
          <cell r="A1813" t="str">
            <v>90564-79058</v>
          </cell>
          <cell r="B1813">
            <v>29</v>
          </cell>
        </row>
        <row r="1814">
          <cell r="A1814" t="str">
            <v>90564-79059</v>
          </cell>
          <cell r="B1814">
            <v>29</v>
          </cell>
        </row>
        <row r="1815">
          <cell r="A1815" t="str">
            <v>90564-79060</v>
          </cell>
          <cell r="B1815">
            <v>30</v>
          </cell>
        </row>
        <row r="1816">
          <cell r="A1816" t="str">
            <v>90564-79061</v>
          </cell>
          <cell r="B1816">
            <v>29</v>
          </cell>
        </row>
        <row r="1817">
          <cell r="A1817" t="str">
            <v>90564-79062</v>
          </cell>
          <cell r="B1817">
            <v>29</v>
          </cell>
        </row>
        <row r="1818">
          <cell r="A1818" t="str">
            <v>90564-79063</v>
          </cell>
          <cell r="B1818">
            <v>29</v>
          </cell>
        </row>
        <row r="1819">
          <cell r="A1819" t="str">
            <v>90564-79064</v>
          </cell>
          <cell r="B1819">
            <v>29</v>
          </cell>
        </row>
        <row r="1820">
          <cell r="A1820" t="str">
            <v>90564-79065</v>
          </cell>
          <cell r="B1820">
            <v>29</v>
          </cell>
        </row>
        <row r="1821">
          <cell r="A1821" t="str">
            <v>90564-79066</v>
          </cell>
          <cell r="B1821">
            <v>29</v>
          </cell>
        </row>
        <row r="1822">
          <cell r="A1822" t="str">
            <v>90564-79067</v>
          </cell>
          <cell r="B1822">
            <v>29</v>
          </cell>
        </row>
        <row r="1823">
          <cell r="A1823" t="str">
            <v>90564-79068</v>
          </cell>
          <cell r="B1823">
            <v>29</v>
          </cell>
        </row>
        <row r="1824">
          <cell r="A1824" t="str">
            <v>90564-79069</v>
          </cell>
          <cell r="B1824">
            <v>29</v>
          </cell>
        </row>
        <row r="1825">
          <cell r="A1825" t="str">
            <v>90564-79070</v>
          </cell>
          <cell r="B1825">
            <v>31</v>
          </cell>
        </row>
        <row r="1826">
          <cell r="A1826" t="str">
            <v>90564-79071</v>
          </cell>
          <cell r="B1826">
            <v>29</v>
          </cell>
        </row>
        <row r="1827">
          <cell r="A1827" t="str">
            <v>90564-79072</v>
          </cell>
          <cell r="B1827">
            <v>29</v>
          </cell>
        </row>
        <row r="1828">
          <cell r="A1828" t="str">
            <v>90564-79073</v>
          </cell>
          <cell r="B1828">
            <v>30</v>
          </cell>
        </row>
        <row r="1829">
          <cell r="A1829" t="str">
            <v>90564-79074</v>
          </cell>
          <cell r="B1829">
            <v>30</v>
          </cell>
        </row>
        <row r="1830">
          <cell r="A1830" t="str">
            <v>90564-79075</v>
          </cell>
          <cell r="B1830">
            <v>30</v>
          </cell>
        </row>
        <row r="1831">
          <cell r="A1831" t="str">
            <v>90564-79076</v>
          </cell>
          <cell r="B1831">
            <v>32</v>
          </cell>
        </row>
        <row r="1832">
          <cell r="A1832" t="str">
            <v>90564-79077</v>
          </cell>
          <cell r="B1832">
            <v>30</v>
          </cell>
        </row>
        <row r="1833">
          <cell r="A1833" t="str">
            <v>90564-79078</v>
          </cell>
          <cell r="B1833">
            <v>30</v>
          </cell>
        </row>
        <row r="1834">
          <cell r="A1834" t="str">
            <v>90564-79079</v>
          </cell>
          <cell r="B1834">
            <v>32</v>
          </cell>
        </row>
        <row r="1835">
          <cell r="A1835" t="str">
            <v>90564-79080</v>
          </cell>
          <cell r="B1835">
            <v>32</v>
          </cell>
        </row>
        <row r="1836">
          <cell r="A1836" t="str">
            <v>90564-79081</v>
          </cell>
          <cell r="B1836">
            <v>32</v>
          </cell>
        </row>
        <row r="1837">
          <cell r="A1837" t="str">
            <v>90564-79082</v>
          </cell>
          <cell r="B1837">
            <v>32</v>
          </cell>
        </row>
        <row r="1838">
          <cell r="A1838" t="str">
            <v>90564-79083</v>
          </cell>
          <cell r="B1838">
            <v>32</v>
          </cell>
        </row>
        <row r="1839">
          <cell r="A1839" t="str">
            <v>90564-79084</v>
          </cell>
          <cell r="B1839">
            <v>32</v>
          </cell>
        </row>
        <row r="1840">
          <cell r="A1840" t="str">
            <v>90564-79085</v>
          </cell>
          <cell r="B1840">
            <v>33</v>
          </cell>
        </row>
        <row r="1841">
          <cell r="A1841" t="str">
            <v>90564-79086</v>
          </cell>
          <cell r="B1841">
            <v>32</v>
          </cell>
        </row>
        <row r="1842">
          <cell r="A1842" t="str">
            <v>90564-79087</v>
          </cell>
          <cell r="B1842">
            <v>32</v>
          </cell>
        </row>
        <row r="1843">
          <cell r="A1843" t="str">
            <v>90564-79088</v>
          </cell>
          <cell r="B1843">
            <v>32</v>
          </cell>
        </row>
        <row r="1844">
          <cell r="A1844" t="str">
            <v>90564-79089</v>
          </cell>
          <cell r="B1844">
            <v>32</v>
          </cell>
        </row>
        <row r="1845">
          <cell r="A1845" t="str">
            <v>90564-82009</v>
          </cell>
          <cell r="B1845">
            <v>29</v>
          </cell>
        </row>
        <row r="1846">
          <cell r="A1846" t="str">
            <v>90564-82010</v>
          </cell>
          <cell r="B1846">
            <v>29</v>
          </cell>
        </row>
        <row r="1847">
          <cell r="A1847" t="str">
            <v>90564-82011</v>
          </cell>
          <cell r="B1847">
            <v>29</v>
          </cell>
        </row>
        <row r="1848">
          <cell r="A1848" t="str">
            <v>90564-82012</v>
          </cell>
          <cell r="B1848">
            <v>29</v>
          </cell>
        </row>
        <row r="1849">
          <cell r="A1849" t="str">
            <v>90564-82013</v>
          </cell>
          <cell r="B1849">
            <v>29</v>
          </cell>
        </row>
        <row r="1850">
          <cell r="A1850" t="str">
            <v>90564-82014</v>
          </cell>
          <cell r="B1850">
            <v>29</v>
          </cell>
        </row>
        <row r="1851">
          <cell r="A1851" t="str">
            <v>90564-82015</v>
          </cell>
          <cell r="B1851">
            <v>30</v>
          </cell>
        </row>
        <row r="1852">
          <cell r="A1852" t="str">
            <v>90564-82016</v>
          </cell>
          <cell r="B1852">
            <v>29</v>
          </cell>
        </row>
        <row r="1853">
          <cell r="A1853" t="str">
            <v>90564-82017</v>
          </cell>
          <cell r="B1853">
            <v>29</v>
          </cell>
        </row>
        <row r="1854">
          <cell r="A1854" t="str">
            <v>90564-82018</v>
          </cell>
          <cell r="B1854">
            <v>29</v>
          </cell>
        </row>
        <row r="1855">
          <cell r="A1855" t="str">
            <v>90564-82019</v>
          </cell>
          <cell r="B1855">
            <v>29</v>
          </cell>
        </row>
        <row r="1856">
          <cell r="A1856" t="str">
            <v>90564-82020</v>
          </cell>
          <cell r="B1856">
            <v>29</v>
          </cell>
        </row>
        <row r="1857">
          <cell r="A1857" t="str">
            <v>90564-82021</v>
          </cell>
          <cell r="B1857">
            <v>29</v>
          </cell>
        </row>
        <row r="1858">
          <cell r="A1858" t="str">
            <v>90564-82022</v>
          </cell>
          <cell r="B1858">
            <v>31</v>
          </cell>
        </row>
        <row r="1859">
          <cell r="A1859" t="str">
            <v>90564-82023</v>
          </cell>
          <cell r="B1859">
            <v>31</v>
          </cell>
        </row>
        <row r="1860">
          <cell r="A1860" t="str">
            <v>90564-82024</v>
          </cell>
          <cell r="B1860">
            <v>31</v>
          </cell>
        </row>
        <row r="1861">
          <cell r="A1861" t="str">
            <v>90564-82025</v>
          </cell>
          <cell r="B1861">
            <v>31</v>
          </cell>
        </row>
        <row r="1862">
          <cell r="A1862" t="str">
            <v>90564-82026</v>
          </cell>
          <cell r="B1862">
            <v>31</v>
          </cell>
        </row>
        <row r="1863">
          <cell r="A1863" t="str">
            <v>90564-82027</v>
          </cell>
          <cell r="B1863">
            <v>31</v>
          </cell>
        </row>
        <row r="1864">
          <cell r="A1864" t="str">
            <v>90564-82028</v>
          </cell>
          <cell r="B1864">
            <v>31</v>
          </cell>
        </row>
        <row r="1865">
          <cell r="A1865" t="str">
            <v>90564-82029</v>
          </cell>
          <cell r="B1865">
            <v>32</v>
          </cell>
        </row>
        <row r="1866">
          <cell r="A1866" t="str">
            <v>90564-82030</v>
          </cell>
          <cell r="B1866">
            <v>31</v>
          </cell>
        </row>
        <row r="1867">
          <cell r="A1867" t="str">
            <v>90564-82031</v>
          </cell>
          <cell r="B1867">
            <v>31</v>
          </cell>
        </row>
        <row r="1868">
          <cell r="A1868" t="str">
            <v>90564-82032</v>
          </cell>
          <cell r="B1868">
            <v>31</v>
          </cell>
        </row>
        <row r="1869">
          <cell r="A1869" t="str">
            <v>90564-82033</v>
          </cell>
          <cell r="B1869">
            <v>31</v>
          </cell>
        </row>
        <row r="1870">
          <cell r="A1870" t="str">
            <v>90564-82034</v>
          </cell>
          <cell r="B1870">
            <v>33</v>
          </cell>
        </row>
        <row r="1871">
          <cell r="A1871" t="str">
            <v>90564-82035</v>
          </cell>
          <cell r="B1871">
            <v>33</v>
          </cell>
        </row>
        <row r="1872">
          <cell r="A1872" t="str">
            <v>90564-82036</v>
          </cell>
          <cell r="B1872">
            <v>33</v>
          </cell>
        </row>
        <row r="1873">
          <cell r="A1873" t="str">
            <v>90564-82037</v>
          </cell>
          <cell r="B1873">
            <v>33</v>
          </cell>
        </row>
        <row r="1874">
          <cell r="A1874" t="str">
            <v>90564-82038</v>
          </cell>
          <cell r="B1874">
            <v>33</v>
          </cell>
        </row>
        <row r="1875">
          <cell r="A1875" t="str">
            <v>90564-82039</v>
          </cell>
          <cell r="B1875">
            <v>33</v>
          </cell>
        </row>
        <row r="1876">
          <cell r="A1876" t="str">
            <v>90564-82040</v>
          </cell>
          <cell r="B1876">
            <v>33</v>
          </cell>
        </row>
        <row r="1877">
          <cell r="A1877" t="str">
            <v>90564-82041</v>
          </cell>
          <cell r="B1877">
            <v>34</v>
          </cell>
        </row>
        <row r="1878">
          <cell r="A1878" t="str">
            <v>90564-82042</v>
          </cell>
          <cell r="B1878">
            <v>33</v>
          </cell>
        </row>
        <row r="1879">
          <cell r="A1879" t="str">
            <v>90564-82043</v>
          </cell>
          <cell r="B1879">
            <v>33</v>
          </cell>
        </row>
        <row r="1880">
          <cell r="A1880" t="str">
            <v>90564-82044</v>
          </cell>
          <cell r="B1880">
            <v>33</v>
          </cell>
        </row>
        <row r="1881">
          <cell r="A1881" t="str">
            <v>90905-01017</v>
          </cell>
          <cell r="B1881">
            <v>27</v>
          </cell>
        </row>
        <row r="1882">
          <cell r="A1882" t="str">
            <v>90930-03001</v>
          </cell>
          <cell r="B1882">
            <v>17</v>
          </cell>
        </row>
        <row r="1883">
          <cell r="A1883" t="str">
            <v>90937-01235</v>
          </cell>
          <cell r="B1883">
            <v>2</v>
          </cell>
        </row>
        <row r="1884">
          <cell r="A1884" t="str">
            <v>90937-01236</v>
          </cell>
          <cell r="B1884">
            <v>2.5</v>
          </cell>
        </row>
        <row r="1885">
          <cell r="A1885" t="str">
            <v>90937-01387</v>
          </cell>
          <cell r="B1885">
            <v>7.5</v>
          </cell>
        </row>
        <row r="1886">
          <cell r="A1886" t="str">
            <v>90937-01388</v>
          </cell>
          <cell r="B1886">
            <v>8</v>
          </cell>
        </row>
        <row r="1887">
          <cell r="A1887" t="str">
            <v>90949-03008</v>
          </cell>
          <cell r="B1887">
            <v>9</v>
          </cell>
        </row>
        <row r="1888">
          <cell r="A1888" t="str">
            <v>90949-03043</v>
          </cell>
          <cell r="B1888">
            <v>15</v>
          </cell>
        </row>
        <row r="1889">
          <cell r="A1889" t="str">
            <v>90949-03089</v>
          </cell>
          <cell r="B1889">
            <v>16</v>
          </cell>
        </row>
        <row r="1890">
          <cell r="A1890" t="str">
            <v>90949-03144</v>
          </cell>
          <cell r="B1890">
            <v>13</v>
          </cell>
        </row>
        <row r="1891">
          <cell r="A1891" t="str">
            <v>91511-C0828</v>
          </cell>
          <cell r="B1891">
            <v>4</v>
          </cell>
        </row>
        <row r="1892">
          <cell r="A1892" t="str">
            <v>91511-G0820</v>
          </cell>
          <cell r="B1892">
            <v>13</v>
          </cell>
        </row>
        <row r="1893">
          <cell r="A1893" t="str">
            <v>91511-60825</v>
          </cell>
          <cell r="B1893">
            <v>4</v>
          </cell>
        </row>
        <row r="1894">
          <cell r="A1894" t="str">
            <v>91551-00828</v>
          </cell>
          <cell r="B1894">
            <v>4</v>
          </cell>
        </row>
        <row r="1895">
          <cell r="A1895" t="str">
            <v>91551-10830</v>
          </cell>
          <cell r="B1895">
            <v>4.5</v>
          </cell>
        </row>
        <row r="1896">
          <cell r="A1896" t="str">
            <v>91551-10845</v>
          </cell>
          <cell r="B1896">
            <v>6.5</v>
          </cell>
        </row>
        <row r="1897">
          <cell r="A1897" t="str">
            <v>91551-80612</v>
          </cell>
          <cell r="B1897">
            <v>1.5</v>
          </cell>
        </row>
        <row r="1898">
          <cell r="A1898" t="str">
            <v>91551-80614</v>
          </cell>
          <cell r="B1898">
            <v>1.5</v>
          </cell>
        </row>
        <row r="1899">
          <cell r="A1899" t="str">
            <v>91551-80616</v>
          </cell>
          <cell r="B1899">
            <v>2</v>
          </cell>
        </row>
        <row r="1900">
          <cell r="A1900" t="str">
            <v>91551-80625</v>
          </cell>
          <cell r="B1900">
            <v>2</v>
          </cell>
        </row>
        <row r="1901">
          <cell r="A1901" t="str">
            <v>91551-80630</v>
          </cell>
          <cell r="B1901">
            <v>2.5</v>
          </cell>
        </row>
        <row r="1902">
          <cell r="A1902" t="str">
            <v>91551-80635</v>
          </cell>
          <cell r="B1902">
            <v>2.5</v>
          </cell>
        </row>
        <row r="1903">
          <cell r="A1903" t="str">
            <v>91551-80645</v>
          </cell>
          <cell r="B1903">
            <v>3</v>
          </cell>
        </row>
        <row r="1904">
          <cell r="A1904" t="str">
            <v>91551-80650</v>
          </cell>
          <cell r="B1904">
            <v>3</v>
          </cell>
        </row>
        <row r="1905">
          <cell r="A1905" t="str">
            <v>91551-80655</v>
          </cell>
          <cell r="B1905">
            <v>3.5</v>
          </cell>
        </row>
        <row r="1906">
          <cell r="A1906" t="str">
            <v>91551-80660</v>
          </cell>
          <cell r="B1906">
            <v>3.5</v>
          </cell>
        </row>
        <row r="1907">
          <cell r="A1907" t="str">
            <v>91551-80670</v>
          </cell>
          <cell r="B1907">
            <v>4</v>
          </cell>
        </row>
        <row r="1908">
          <cell r="A1908" t="str">
            <v>91551-80816</v>
          </cell>
          <cell r="B1908">
            <v>3.5</v>
          </cell>
        </row>
        <row r="1909">
          <cell r="A1909" t="str">
            <v>91551-80820</v>
          </cell>
          <cell r="B1909">
            <v>3</v>
          </cell>
        </row>
        <row r="1910">
          <cell r="A1910" t="str">
            <v>91551-80835</v>
          </cell>
          <cell r="B1910">
            <v>4</v>
          </cell>
        </row>
        <row r="1911">
          <cell r="A1911" t="str">
            <v>91611-40610</v>
          </cell>
          <cell r="B1911">
            <v>2</v>
          </cell>
        </row>
        <row r="1912">
          <cell r="A1912" t="str">
            <v>91611-40614</v>
          </cell>
          <cell r="B1912">
            <v>1.5</v>
          </cell>
        </row>
        <row r="1913">
          <cell r="A1913" t="str">
            <v>91611-40616</v>
          </cell>
          <cell r="B1913">
            <v>1.5</v>
          </cell>
        </row>
        <row r="1914">
          <cell r="A1914" t="str">
            <v>91611-40620</v>
          </cell>
          <cell r="B1914">
            <v>2</v>
          </cell>
        </row>
        <row r="1915">
          <cell r="A1915" t="str">
            <v>91611-40816</v>
          </cell>
          <cell r="B1915">
            <v>2.5</v>
          </cell>
        </row>
        <row r="1916">
          <cell r="A1916" t="str">
            <v>91611-40820</v>
          </cell>
          <cell r="B1916">
            <v>3</v>
          </cell>
        </row>
        <row r="1917">
          <cell r="A1917" t="str">
            <v>91611-60614</v>
          </cell>
          <cell r="B1917">
            <v>2</v>
          </cell>
        </row>
        <row r="1918">
          <cell r="A1918" t="str">
            <v>91611-60620</v>
          </cell>
          <cell r="B1918">
            <v>2</v>
          </cell>
        </row>
        <row r="1919">
          <cell r="A1919" t="str">
            <v>91621-60816</v>
          </cell>
          <cell r="B1919">
            <v>3.5</v>
          </cell>
        </row>
        <row r="1920">
          <cell r="A1920" t="str">
            <v>91631-60628</v>
          </cell>
          <cell r="B1920">
            <v>2.5</v>
          </cell>
        </row>
        <row r="1921">
          <cell r="A1921" t="str">
            <v>91631-60820</v>
          </cell>
          <cell r="B1921">
            <v>4</v>
          </cell>
        </row>
        <row r="1922">
          <cell r="A1922" t="str">
            <v>91651-40620</v>
          </cell>
          <cell r="B1922">
            <v>2.5</v>
          </cell>
        </row>
        <row r="1923">
          <cell r="A1923" t="str">
            <v>91671-80614</v>
          </cell>
          <cell r="B1923">
            <v>2.5</v>
          </cell>
        </row>
        <row r="1924">
          <cell r="A1924" t="str">
            <v>94110-50800</v>
          </cell>
          <cell r="B1924">
            <v>3.5</v>
          </cell>
        </row>
        <row r="1925">
          <cell r="A1925" t="str">
            <v>94130-00802</v>
          </cell>
          <cell r="B1925">
            <v>2.5</v>
          </cell>
        </row>
        <row r="1926">
          <cell r="A1926" t="str">
            <v>94512-00800</v>
          </cell>
          <cell r="B1926">
            <v>0.8</v>
          </cell>
        </row>
        <row r="1927">
          <cell r="A1927" t="str">
            <v>94542-00600</v>
          </cell>
          <cell r="B1927">
            <v>0.9</v>
          </cell>
        </row>
        <row r="1928">
          <cell r="A1928" t="str">
            <v>96151-03700</v>
          </cell>
          <cell r="B1928">
            <v>9</v>
          </cell>
        </row>
        <row r="1929">
          <cell r="A1929" t="str">
            <v>96411-01000</v>
          </cell>
          <cell r="B1929">
            <v>5</v>
          </cell>
        </row>
        <row r="1930">
          <cell r="A1930" t="str">
            <v>96721-19013</v>
          </cell>
          <cell r="B1930">
            <v>8.5</v>
          </cell>
        </row>
        <row r="1931">
          <cell r="A1931" t="str">
            <v>96721-24010</v>
          </cell>
          <cell r="B1931">
            <v>10</v>
          </cell>
        </row>
        <row r="1932">
          <cell r="A1932" t="str">
            <v>96721-24018</v>
          </cell>
          <cell r="B1932">
            <v>21</v>
          </cell>
        </row>
        <row r="1933">
          <cell r="A1933" t="str">
            <v>96721-35063</v>
          </cell>
          <cell r="B1933">
            <v>21</v>
          </cell>
        </row>
        <row r="1934">
          <cell r="A1934" t="str">
            <v>36211-71010</v>
          </cell>
          <cell r="B1934">
            <v>1020</v>
          </cell>
        </row>
        <row r="1935">
          <cell r="A1935" t="str">
            <v>36245-35040</v>
          </cell>
          <cell r="B1935">
            <v>170</v>
          </cell>
        </row>
        <row r="1936">
          <cell r="A1936" t="str">
            <v>36245-35050</v>
          </cell>
          <cell r="B1936">
            <v>170</v>
          </cell>
        </row>
        <row r="1937">
          <cell r="A1937" t="str">
            <v>36245-35060</v>
          </cell>
          <cell r="B1937">
            <v>170</v>
          </cell>
        </row>
        <row r="1938">
          <cell r="A1938" t="str">
            <v>36291-35030</v>
          </cell>
          <cell r="B1938">
            <v>730</v>
          </cell>
        </row>
        <row r="1939">
          <cell r="A1939" t="str">
            <v>36291-35040</v>
          </cell>
          <cell r="B1939">
            <v>870</v>
          </cell>
        </row>
        <row r="1940">
          <cell r="A1940" t="str">
            <v>35688-33010</v>
          </cell>
          <cell r="B1940">
            <v>4451</v>
          </cell>
        </row>
        <row r="1941">
          <cell r="A1941" t="str">
            <v>36248-35031</v>
          </cell>
          <cell r="B1941">
            <v>8</v>
          </cell>
        </row>
        <row r="1942">
          <cell r="A1942" t="str">
            <v>36236-35070</v>
          </cell>
          <cell r="B1942">
            <v>850</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st Status Re-revised Date"/>
      <sheetName val="Latest Status 1-16"/>
      <sheetName val="Latest Status Sum - PIE CHART"/>
      <sheetName val="Status"/>
      <sheetName val="BUYERS"/>
      <sheetName val="Bucket 1"/>
      <sheetName val="Bucket 1 Summary"/>
    </sheetNames>
    <sheetDataSet>
      <sheetData sheetId="0" refreshError="1"/>
      <sheetData sheetId="1"/>
      <sheetData sheetId="2" refreshError="1"/>
      <sheetData sheetId="3" refreshError="1">
        <row r="1">
          <cell r="A1">
            <v>1</v>
          </cell>
          <cell r="B1">
            <v>2</v>
          </cell>
          <cell r="C1">
            <v>3</v>
          </cell>
          <cell r="D1">
            <v>4</v>
          </cell>
          <cell r="E1">
            <v>5</v>
          </cell>
          <cell r="F1">
            <v>6</v>
          </cell>
          <cell r="G1">
            <v>7</v>
          </cell>
          <cell r="H1">
            <v>8</v>
          </cell>
          <cell r="I1">
            <v>9</v>
          </cell>
          <cell r="J1">
            <v>10</v>
          </cell>
          <cell r="K1">
            <v>11</v>
          </cell>
          <cell r="L1">
            <v>12</v>
          </cell>
          <cell r="M1">
            <v>13</v>
          </cell>
        </row>
        <row r="2">
          <cell r="A2" t="str">
            <v>SourcingPartNumber</v>
          </cell>
          <cell r="C2" t="str">
            <v>Parts Name</v>
          </cell>
          <cell r="D2" t="str">
            <v>PartName</v>
          </cell>
          <cell r="E2" t="str">
            <v>ON SITE</v>
          </cell>
          <cell r="F2" t="str">
            <v>SelectedSupplierCode</v>
          </cell>
          <cell r="G2" t="str">
            <v>SelectedSupplierName</v>
          </cell>
          <cell r="H2" t="str">
            <v>SourcingDueDate</v>
          </cell>
          <cell r="I2" t="str">
            <v>BuyerCode</v>
          </cell>
          <cell r="J2" t="str">
            <v>Buyer</v>
          </cell>
          <cell r="K2" t="str">
            <v>PIP</v>
          </cell>
          <cell r="L2" t="str">
            <v>COMMENT</v>
          </cell>
          <cell r="M2" t="str">
            <v>New Source Date</v>
          </cell>
        </row>
        <row r="3">
          <cell r="A3" t="str">
            <v>82133180LL1</v>
          </cell>
          <cell r="B3">
            <v>82133</v>
          </cell>
          <cell r="C3" t="str">
            <v>WIRE, COWL, NO.3</v>
          </cell>
          <cell r="D3" t="str">
            <v>WIRE, COWL, NO.3</v>
          </cell>
          <cell r="H3">
            <v>38061</v>
          </cell>
          <cell r="I3">
            <v>5035</v>
          </cell>
          <cell r="J3" t="str">
            <v>Catherine Smith</v>
          </cell>
          <cell r="K3" t="str">
            <v>02-Open Registration(by PM)</v>
          </cell>
          <cell r="L3" t="str">
            <v>due date ok</v>
          </cell>
        </row>
        <row r="4">
          <cell r="A4" t="str">
            <v>82111180LL1</v>
          </cell>
          <cell r="B4">
            <v>82111</v>
          </cell>
          <cell r="C4" t="str">
            <v>WIRE, ENGINE ROOM MAIN</v>
          </cell>
          <cell r="D4" t="str">
            <v>WIRE, ENGINE ROOM MAIN</v>
          </cell>
          <cell r="H4">
            <v>38061</v>
          </cell>
          <cell r="I4">
            <v>5035</v>
          </cell>
          <cell r="J4" t="str">
            <v>Catherine Smith</v>
          </cell>
          <cell r="K4" t="str">
            <v>04-Lead Time Discrepancy</v>
          </cell>
          <cell r="L4" t="str">
            <v>will be transferred to Open Registration, due date ok</v>
          </cell>
        </row>
        <row r="5">
          <cell r="A5" t="str">
            <v>82111180LM1</v>
          </cell>
          <cell r="B5">
            <v>82111</v>
          </cell>
          <cell r="C5" t="str">
            <v>WIRE, ENGINE ROOM MAIN</v>
          </cell>
          <cell r="D5" t="str">
            <v>WIRE, ENGINE ROOM MAIN</v>
          </cell>
          <cell r="H5">
            <v>38061</v>
          </cell>
          <cell r="I5">
            <v>5035</v>
          </cell>
          <cell r="J5" t="str">
            <v>Catherine Smith</v>
          </cell>
          <cell r="K5" t="str">
            <v>04-Lead Time Discrepancy</v>
          </cell>
          <cell r="L5" t="str">
            <v>will be transferred to Open Registration, due date ok</v>
          </cell>
        </row>
        <row r="6">
          <cell r="A6" t="str">
            <v>82112180LL1</v>
          </cell>
          <cell r="B6">
            <v>82112</v>
          </cell>
          <cell r="C6" t="str">
            <v>WIRE, ENGINE ROOM, NO.2</v>
          </cell>
          <cell r="D6" t="str">
            <v>WIRE, ENGINE ROOM, NO.2</v>
          </cell>
          <cell r="H6">
            <v>38061</v>
          </cell>
          <cell r="I6">
            <v>5035</v>
          </cell>
          <cell r="J6" t="str">
            <v>Catherine Smith</v>
          </cell>
          <cell r="K6" t="str">
            <v>04-Lead Time Discrepancy</v>
          </cell>
          <cell r="L6" t="str">
            <v>will be transferred to Open Registration, due date ok</v>
          </cell>
        </row>
        <row r="7">
          <cell r="A7" t="str">
            <v>82112180LM1</v>
          </cell>
          <cell r="B7">
            <v>82112</v>
          </cell>
          <cell r="C7" t="str">
            <v>WIRE, ENGINE ROOM, NO.2</v>
          </cell>
          <cell r="D7" t="str">
            <v>WIRE, ENGINE ROOM, NO.2</v>
          </cell>
          <cell r="H7">
            <v>38061</v>
          </cell>
          <cell r="I7">
            <v>5035</v>
          </cell>
          <cell r="J7" t="str">
            <v>Catherine Smith</v>
          </cell>
          <cell r="K7" t="str">
            <v>04-Lead Time Discrepancy</v>
          </cell>
          <cell r="L7" t="str">
            <v>will be transferred to Open Registration, due date ok</v>
          </cell>
        </row>
        <row r="8">
          <cell r="A8" t="str">
            <v>82113180LL1</v>
          </cell>
          <cell r="B8">
            <v>82113</v>
          </cell>
          <cell r="C8" t="str">
            <v>WIRE, ENGINE ROOM, NO.3</v>
          </cell>
          <cell r="D8" t="str">
            <v>WIRE, ENGINE ROOM, NO.3</v>
          </cell>
          <cell r="H8">
            <v>38061</v>
          </cell>
          <cell r="I8">
            <v>5035</v>
          </cell>
          <cell r="J8" t="str">
            <v>Catherine Smith</v>
          </cell>
          <cell r="K8" t="str">
            <v>04-Lead Time Discrepancy</v>
          </cell>
          <cell r="L8" t="str">
            <v>will be transferred to Open Registration, due date ok</v>
          </cell>
        </row>
        <row r="9">
          <cell r="A9" t="str">
            <v>82127180LL1</v>
          </cell>
          <cell r="B9">
            <v>82127</v>
          </cell>
          <cell r="C9" t="str">
            <v>WIRE, DIFFERENTIAL</v>
          </cell>
          <cell r="D9" t="str">
            <v>WIRE, DIFFERENTIAL</v>
          </cell>
          <cell r="H9">
            <v>38061</v>
          </cell>
          <cell r="I9">
            <v>5035</v>
          </cell>
          <cell r="J9" t="str">
            <v>Catherine Smith</v>
          </cell>
          <cell r="K9" t="str">
            <v>04-Lead Time Discrepancy</v>
          </cell>
          <cell r="L9" t="str">
            <v>will be transferred to Open Registration, due date ok</v>
          </cell>
        </row>
        <row r="10">
          <cell r="A10" t="str">
            <v>82151180LL1</v>
          </cell>
          <cell r="B10">
            <v>82151</v>
          </cell>
          <cell r="C10" t="str">
            <v>WIRE, FR DOOR, RH</v>
          </cell>
          <cell r="D10" t="str">
            <v>WIRE, FR DOOR, RH</v>
          </cell>
          <cell r="H10">
            <v>38061</v>
          </cell>
          <cell r="I10">
            <v>5035</v>
          </cell>
          <cell r="J10" t="str">
            <v>Catherine Smith</v>
          </cell>
          <cell r="K10" t="str">
            <v>04-Lead Time Discrepancy</v>
          </cell>
          <cell r="L10" t="str">
            <v>will be transferred to Open Registration, due date ok</v>
          </cell>
        </row>
        <row r="11">
          <cell r="A11" t="str">
            <v>82152180LL1</v>
          </cell>
          <cell r="B11">
            <v>82152</v>
          </cell>
          <cell r="C11" t="str">
            <v>WIRE, FR DOOR, LH</v>
          </cell>
          <cell r="D11" t="str">
            <v>WIRE, FR DOOR, LH</v>
          </cell>
          <cell r="H11">
            <v>38061</v>
          </cell>
          <cell r="I11">
            <v>5035</v>
          </cell>
          <cell r="J11" t="str">
            <v>Catherine Smith</v>
          </cell>
          <cell r="K11" t="str">
            <v>04-Lead Time Discrepancy</v>
          </cell>
          <cell r="L11" t="str">
            <v>will be transferred to Open Registration, due date ok</v>
          </cell>
        </row>
        <row r="12">
          <cell r="A12" t="str">
            <v>82164180LL1</v>
          </cell>
          <cell r="B12">
            <v>82164</v>
          </cell>
          <cell r="C12" t="str">
            <v>WIRE, FRAME</v>
          </cell>
          <cell r="D12" t="str">
            <v>WIRE, FRAME</v>
          </cell>
          <cell r="H12">
            <v>38061</v>
          </cell>
          <cell r="I12">
            <v>5035</v>
          </cell>
          <cell r="J12" t="str">
            <v>Catherine Smith</v>
          </cell>
          <cell r="K12" t="str">
            <v>04-Lead Time Discrepancy</v>
          </cell>
          <cell r="L12" t="str">
            <v>will be transferred to Open Registration, due date ok</v>
          </cell>
        </row>
        <row r="13">
          <cell r="A13" t="str">
            <v>82164180LM1</v>
          </cell>
          <cell r="B13">
            <v>82164</v>
          </cell>
          <cell r="C13" t="str">
            <v>WIRE, FRAME</v>
          </cell>
          <cell r="D13" t="str">
            <v>WIRE, FRAME</v>
          </cell>
          <cell r="H13">
            <v>38061</v>
          </cell>
          <cell r="I13">
            <v>5035</v>
          </cell>
          <cell r="J13" t="str">
            <v>Catherine Smith</v>
          </cell>
          <cell r="K13" t="str">
            <v>04-Lead Time Discrepancy</v>
          </cell>
          <cell r="L13" t="str">
            <v>will be transferred to Open Registration, due date ok</v>
          </cell>
        </row>
        <row r="14">
          <cell r="A14" t="str">
            <v>82169180LL1</v>
          </cell>
          <cell r="B14">
            <v>82169</v>
          </cell>
          <cell r="C14" t="str">
            <v>WIRE, FRAME, NO.3</v>
          </cell>
          <cell r="D14" t="str">
            <v>WIRE, FRAME, NO.3</v>
          </cell>
          <cell r="H14">
            <v>38061</v>
          </cell>
          <cell r="I14">
            <v>5035</v>
          </cell>
          <cell r="J14" t="str">
            <v>Catherine Smith</v>
          </cell>
          <cell r="K14" t="str">
            <v>04-Lead Time Discrepancy</v>
          </cell>
          <cell r="L14" t="str">
            <v>will be transferred to Open Registration, due date ok</v>
          </cell>
        </row>
        <row r="15">
          <cell r="A15" t="str">
            <v>82171180LL1</v>
          </cell>
          <cell r="B15">
            <v>82171</v>
          </cell>
          <cell r="C15" t="str">
            <v>WIRE, ROOF</v>
          </cell>
          <cell r="D15" t="str">
            <v>WIRE, ROOF</v>
          </cell>
          <cell r="H15">
            <v>38061</v>
          </cell>
          <cell r="I15">
            <v>5035</v>
          </cell>
          <cell r="J15" t="str">
            <v>Catherine Smith</v>
          </cell>
          <cell r="K15" t="str">
            <v>04-Lead Time Discrepancy</v>
          </cell>
          <cell r="L15" t="str">
            <v>will be transferred to Open Registration, due date ok</v>
          </cell>
        </row>
        <row r="16">
          <cell r="A16" t="str">
            <v>82141180LL1</v>
          </cell>
          <cell r="B16">
            <v>82141</v>
          </cell>
          <cell r="C16" t="str">
            <v>WIRE, INSTRUMENT PANEL</v>
          </cell>
          <cell r="D16" t="str">
            <v>WIRE, INSTRUMENT PANEL</v>
          </cell>
          <cell r="H16">
            <v>38012</v>
          </cell>
          <cell r="I16">
            <v>5035</v>
          </cell>
          <cell r="J16" t="str">
            <v>Catherine Smith</v>
          </cell>
          <cell r="K16" t="str">
            <v>11-RFQs Outstanding</v>
          </cell>
        </row>
        <row r="17">
          <cell r="A17" t="str">
            <v>82141180LM1</v>
          </cell>
          <cell r="B17">
            <v>82141</v>
          </cell>
          <cell r="C17" t="str">
            <v>WIRE, INSTRUMENT PANEL</v>
          </cell>
          <cell r="D17" t="str">
            <v>WIRE, INSTRUMENT PANEL</v>
          </cell>
          <cell r="H17">
            <v>38012</v>
          </cell>
          <cell r="I17">
            <v>5035</v>
          </cell>
          <cell r="J17" t="str">
            <v>Catherine Smith</v>
          </cell>
          <cell r="K17" t="str">
            <v>11-RFQs Outstanding</v>
          </cell>
        </row>
        <row r="18">
          <cell r="A18" t="str">
            <v>82142180LL1</v>
          </cell>
          <cell r="B18">
            <v>82142</v>
          </cell>
          <cell r="C18" t="str">
            <v>WIRE, INSTRUMENT PANEL, NO.2</v>
          </cell>
          <cell r="D18" t="str">
            <v>WIRE, INSTRUMENT PANEL NO. 2</v>
          </cell>
          <cell r="H18">
            <v>38012</v>
          </cell>
          <cell r="I18">
            <v>5035</v>
          </cell>
          <cell r="J18" t="str">
            <v>Catherine Smith</v>
          </cell>
          <cell r="K18" t="str">
            <v>11-RFQs Outstanding</v>
          </cell>
        </row>
        <row r="19">
          <cell r="A19" t="str">
            <v>82142180LM1</v>
          </cell>
          <cell r="B19">
            <v>82142</v>
          </cell>
          <cell r="C19" t="str">
            <v>WIRE, INSTRUMENT PANEL, NO.2</v>
          </cell>
          <cell r="D19" t="str">
            <v>WIRE, INSTRUMENT PANEL NO. 2</v>
          </cell>
          <cell r="H19">
            <v>38012</v>
          </cell>
          <cell r="I19">
            <v>5035</v>
          </cell>
          <cell r="J19" t="str">
            <v>Catherine Smith</v>
          </cell>
          <cell r="K19" t="str">
            <v>11-RFQs Outstanding</v>
          </cell>
        </row>
        <row r="20">
          <cell r="A20" t="str">
            <v>82153180LL1</v>
          </cell>
          <cell r="B20">
            <v>82153</v>
          </cell>
          <cell r="C20" t="str">
            <v>WIRE, RR DOOR, NO.1</v>
          </cell>
          <cell r="D20" t="str">
            <v>WIRE, RR DOOR NO. 1</v>
          </cell>
          <cell r="H20">
            <v>38012</v>
          </cell>
          <cell r="I20">
            <v>5035</v>
          </cell>
          <cell r="J20" t="str">
            <v>Catherine Smith</v>
          </cell>
          <cell r="K20" t="str">
            <v>11-RFQs Outstanding</v>
          </cell>
        </row>
        <row r="21">
          <cell r="A21" t="str">
            <v>82153180LM1</v>
          </cell>
          <cell r="B21">
            <v>82153</v>
          </cell>
          <cell r="C21" t="str">
            <v>WIRE, RR DOOR, NO.1</v>
          </cell>
          <cell r="D21" t="str">
            <v>WIRE, RR DOOR NO. 1</v>
          </cell>
          <cell r="H21">
            <v>38012</v>
          </cell>
          <cell r="I21">
            <v>5035</v>
          </cell>
          <cell r="J21" t="str">
            <v>Catherine Smith</v>
          </cell>
          <cell r="K21" t="str">
            <v>11-RFQs Outstanding</v>
          </cell>
        </row>
        <row r="22">
          <cell r="A22" t="str">
            <v>82162180LL1</v>
          </cell>
          <cell r="B22">
            <v>82162</v>
          </cell>
          <cell r="C22" t="str">
            <v>WIRE, FLOOR, NO.2</v>
          </cell>
          <cell r="D22" t="str">
            <v>WIRE, FLOOR NO. 2</v>
          </cell>
          <cell r="H22">
            <v>38012</v>
          </cell>
          <cell r="I22">
            <v>5035</v>
          </cell>
          <cell r="J22" t="str">
            <v>Catherine Smith</v>
          </cell>
          <cell r="K22" t="str">
            <v>11-RFQs Outstanding</v>
          </cell>
        </row>
        <row r="23">
          <cell r="A23" t="str">
            <v>82162180LM1</v>
          </cell>
          <cell r="B23">
            <v>82162</v>
          </cell>
          <cell r="C23" t="str">
            <v>WIRE, FLOOR, NO.2</v>
          </cell>
          <cell r="D23" t="str">
            <v>WIRE, FLOOR NO. 2</v>
          </cell>
          <cell r="H23">
            <v>38012</v>
          </cell>
          <cell r="I23">
            <v>5035</v>
          </cell>
          <cell r="J23" t="str">
            <v>Catherine Smith</v>
          </cell>
          <cell r="K23" t="str">
            <v>11-RFQs Outstanding</v>
          </cell>
        </row>
        <row r="24">
          <cell r="A24" t="str">
            <v>82166180LL1</v>
          </cell>
          <cell r="B24">
            <v>82166</v>
          </cell>
          <cell r="C24" t="str">
            <v>WIRE, CONSOLE BOX</v>
          </cell>
          <cell r="D24" t="str">
            <v>WIRE, CONSOLE BOX</v>
          </cell>
          <cell r="H24">
            <v>38012</v>
          </cell>
          <cell r="I24">
            <v>5035</v>
          </cell>
          <cell r="J24" t="str">
            <v>Catherine Smith</v>
          </cell>
          <cell r="K24" t="str">
            <v>11-RFQs Outstanding</v>
          </cell>
        </row>
        <row r="25">
          <cell r="A25" t="str">
            <v>82121180LM1</v>
          </cell>
          <cell r="B25">
            <v>82121</v>
          </cell>
          <cell r="C25" t="str">
            <v>WIRE, ENGINE</v>
          </cell>
          <cell r="D25" t="str">
            <v>WIRE, ENGINE</v>
          </cell>
          <cell r="H25">
            <v>38026</v>
          </cell>
          <cell r="I25">
            <v>5035</v>
          </cell>
          <cell r="J25" t="str">
            <v>Catherine Smith</v>
          </cell>
          <cell r="K25" t="str">
            <v>11-RFQs Outstanding</v>
          </cell>
        </row>
        <row r="26">
          <cell r="A26" t="str">
            <v>82121180LN1</v>
          </cell>
          <cell r="B26">
            <v>82121</v>
          </cell>
          <cell r="C26" t="str">
            <v>WIRE, ENGINE</v>
          </cell>
          <cell r="D26" t="str">
            <v>WIRE, ENGINE</v>
          </cell>
          <cell r="H26">
            <v>38026</v>
          </cell>
          <cell r="I26">
            <v>5035</v>
          </cell>
          <cell r="J26" t="str">
            <v>Catherine Smith</v>
          </cell>
          <cell r="K26" t="str">
            <v>11-RFQs Outstanding</v>
          </cell>
        </row>
        <row r="27">
          <cell r="A27" t="str">
            <v>82121180LP1</v>
          </cell>
          <cell r="B27">
            <v>82121</v>
          </cell>
          <cell r="C27" t="str">
            <v>WIRE, ENGINE</v>
          </cell>
          <cell r="D27" t="str">
            <v>WIRE, ENGINE</v>
          </cell>
          <cell r="H27">
            <v>38026</v>
          </cell>
          <cell r="I27">
            <v>5035</v>
          </cell>
          <cell r="J27" t="str">
            <v>Catherine Smith</v>
          </cell>
          <cell r="K27" t="str">
            <v>11-RFQs Outstanding</v>
          </cell>
        </row>
        <row r="28">
          <cell r="A28" t="str">
            <v>82121180LR1</v>
          </cell>
          <cell r="B28">
            <v>82121</v>
          </cell>
          <cell r="C28" t="str">
            <v>WIRE, ENGINE</v>
          </cell>
          <cell r="D28" t="str">
            <v>WIRE, ENGINE</v>
          </cell>
          <cell r="H28">
            <v>38026</v>
          </cell>
          <cell r="I28">
            <v>5035</v>
          </cell>
          <cell r="J28" t="str">
            <v>Catherine Smith</v>
          </cell>
          <cell r="K28" t="str">
            <v>11-RFQs Outstanding</v>
          </cell>
        </row>
        <row r="29">
          <cell r="A29" t="str">
            <v>82161180LL1</v>
          </cell>
          <cell r="B29">
            <v>82161</v>
          </cell>
          <cell r="C29" t="str">
            <v>WIRE, FLOOR</v>
          </cell>
          <cell r="D29" t="str">
            <v>SIRE, FLOOR NO. 1</v>
          </cell>
          <cell r="H29">
            <v>38026</v>
          </cell>
          <cell r="I29">
            <v>5035</v>
          </cell>
          <cell r="J29" t="str">
            <v>Catherine Smith</v>
          </cell>
          <cell r="K29" t="str">
            <v>11-RFQs Outstanding</v>
          </cell>
        </row>
        <row r="30">
          <cell r="A30" t="str">
            <v>82161180LM1</v>
          </cell>
          <cell r="B30">
            <v>82161</v>
          </cell>
          <cell r="C30" t="str">
            <v>WIRE, FLOOR</v>
          </cell>
          <cell r="D30" t="str">
            <v>WIRE, FLOOR NO. 1</v>
          </cell>
          <cell r="H30">
            <v>38026</v>
          </cell>
          <cell r="I30">
            <v>5035</v>
          </cell>
          <cell r="J30" t="str">
            <v>Catherine Smith</v>
          </cell>
          <cell r="K30" t="str">
            <v>11-RFQs Outstanding</v>
          </cell>
        </row>
        <row r="31">
          <cell r="A31" t="str">
            <v>82111180LL</v>
          </cell>
          <cell r="B31">
            <v>82111</v>
          </cell>
          <cell r="C31" t="str">
            <v>WIRE, ENGINE ROOM MAIN</v>
          </cell>
          <cell r="D31" t="str">
            <v>WIRE, ENGINE ROOM MAIN</v>
          </cell>
          <cell r="H31">
            <v>38028</v>
          </cell>
          <cell r="I31">
            <v>5035</v>
          </cell>
          <cell r="J31" t="str">
            <v>Catherine Smith</v>
          </cell>
          <cell r="K31" t="str">
            <v>11-RFQs Outstanding</v>
          </cell>
        </row>
        <row r="32">
          <cell r="A32" t="str">
            <v>82111180LM</v>
          </cell>
          <cell r="B32">
            <v>82111</v>
          </cell>
          <cell r="C32" t="str">
            <v>WIRE, ENGINE ROOM MAIN</v>
          </cell>
          <cell r="D32" t="str">
            <v>WIRE, ENGINE ROOM MAIN</v>
          </cell>
          <cell r="H32">
            <v>38028</v>
          </cell>
          <cell r="I32">
            <v>5035</v>
          </cell>
          <cell r="J32" t="str">
            <v>Catherine Smith</v>
          </cell>
          <cell r="K32" t="str">
            <v>11-RFQs Outstanding</v>
          </cell>
        </row>
        <row r="33">
          <cell r="A33" t="str">
            <v>82112180LL</v>
          </cell>
          <cell r="B33">
            <v>82112</v>
          </cell>
          <cell r="C33" t="str">
            <v>WIRE, ENGINE ROOM, NO.2</v>
          </cell>
          <cell r="D33" t="str">
            <v>WIRE, ENGINE ROOM MAIN, NO. 2</v>
          </cell>
          <cell r="H33">
            <v>38028</v>
          </cell>
          <cell r="I33">
            <v>5035</v>
          </cell>
          <cell r="J33" t="str">
            <v>Catherine Smith</v>
          </cell>
          <cell r="K33" t="str">
            <v>11-RFQs Outstanding</v>
          </cell>
        </row>
        <row r="34">
          <cell r="A34" t="str">
            <v>82112180LM</v>
          </cell>
          <cell r="B34">
            <v>82112</v>
          </cell>
          <cell r="C34" t="str">
            <v>WIRE, ENGINE ROOM, NO.2</v>
          </cell>
          <cell r="D34" t="str">
            <v>WIRE, ENGINE ROOM MAIN, NO. 2</v>
          </cell>
          <cell r="H34">
            <v>38028</v>
          </cell>
          <cell r="I34">
            <v>5035</v>
          </cell>
          <cell r="J34" t="str">
            <v>Catherine Smith</v>
          </cell>
          <cell r="K34" t="str">
            <v>11-RFQs Outstanding</v>
          </cell>
        </row>
        <row r="35">
          <cell r="A35" t="str">
            <v>82113180LL</v>
          </cell>
          <cell r="B35">
            <v>82113</v>
          </cell>
          <cell r="C35" t="str">
            <v>WIRE, ENGINE ROOM, NO.3</v>
          </cell>
          <cell r="D35" t="str">
            <v>WIRE, ENGINE ROOM MAIN, NO. 3</v>
          </cell>
          <cell r="H35">
            <v>38028</v>
          </cell>
          <cell r="I35">
            <v>5035</v>
          </cell>
          <cell r="J35" t="str">
            <v>Catherine Smith</v>
          </cell>
          <cell r="K35" t="str">
            <v>11-RFQs Outstanding</v>
          </cell>
        </row>
        <row r="36">
          <cell r="A36" t="str">
            <v>82122180LM1</v>
          </cell>
          <cell r="B36">
            <v>82122</v>
          </cell>
          <cell r="C36" t="str">
            <v>WIRE, ENGINE, NO.2</v>
          </cell>
          <cell r="D36" t="str">
            <v>WIRE, ENGINE NO. 2</v>
          </cell>
          <cell r="H36">
            <v>38028</v>
          </cell>
          <cell r="I36">
            <v>5035</v>
          </cell>
          <cell r="J36" t="str">
            <v>Catherine Smith</v>
          </cell>
          <cell r="K36" t="str">
            <v>11-RFQs Outstanding</v>
          </cell>
        </row>
        <row r="37">
          <cell r="A37" t="str">
            <v>82122180LN1</v>
          </cell>
          <cell r="B37">
            <v>82122</v>
          </cell>
          <cell r="C37" t="str">
            <v>WIRE, ENGINE, NO.2</v>
          </cell>
          <cell r="D37" t="str">
            <v>WIRE, ENGINE NO. 2</v>
          </cell>
          <cell r="H37">
            <v>38028</v>
          </cell>
          <cell r="I37">
            <v>5035</v>
          </cell>
          <cell r="J37" t="str">
            <v>Catherine Smith</v>
          </cell>
          <cell r="K37" t="str">
            <v>11-RFQs Outstanding</v>
          </cell>
        </row>
        <row r="38">
          <cell r="A38" t="str">
            <v>82127180LL</v>
          </cell>
          <cell r="B38">
            <v>82127</v>
          </cell>
          <cell r="C38" t="str">
            <v>WIRE, DIFFERENTIAL</v>
          </cell>
          <cell r="D38" t="str">
            <v>WIRE, DIFFERENTIAL</v>
          </cell>
          <cell r="H38">
            <v>38028</v>
          </cell>
          <cell r="I38">
            <v>5035</v>
          </cell>
          <cell r="J38" t="str">
            <v>Catherine Smith</v>
          </cell>
          <cell r="K38" t="str">
            <v>11-RFQs Outstanding</v>
          </cell>
        </row>
        <row r="39">
          <cell r="A39" t="str">
            <v>82151180LL</v>
          </cell>
          <cell r="B39">
            <v>82151</v>
          </cell>
          <cell r="C39" t="str">
            <v>WIRE, FR DOOR, RH</v>
          </cell>
          <cell r="D39" t="str">
            <v>WIRE, FR DOOR RH</v>
          </cell>
          <cell r="H39">
            <v>38028</v>
          </cell>
          <cell r="I39">
            <v>5035</v>
          </cell>
          <cell r="J39" t="str">
            <v>Catherine Smith</v>
          </cell>
          <cell r="K39" t="str">
            <v>11-RFQs Outstanding</v>
          </cell>
        </row>
        <row r="40">
          <cell r="A40" t="str">
            <v>82152180LL</v>
          </cell>
          <cell r="B40">
            <v>82152</v>
          </cell>
          <cell r="C40" t="str">
            <v>WIRE, FR DOOR, LH</v>
          </cell>
          <cell r="D40" t="str">
            <v>WIRE, FR DOOR LH</v>
          </cell>
          <cell r="H40">
            <v>38028</v>
          </cell>
          <cell r="I40">
            <v>5035</v>
          </cell>
          <cell r="J40" t="str">
            <v>Catherine Smith</v>
          </cell>
          <cell r="K40" t="str">
            <v>11-RFQs Outstanding</v>
          </cell>
        </row>
        <row r="41">
          <cell r="A41" t="str">
            <v>82164180LL</v>
          </cell>
          <cell r="B41">
            <v>82164</v>
          </cell>
          <cell r="C41" t="str">
            <v>WIRE, FRAME</v>
          </cell>
          <cell r="D41" t="str">
            <v>WIRE, FRAME</v>
          </cell>
          <cell r="H41">
            <v>38028</v>
          </cell>
          <cell r="I41">
            <v>5035</v>
          </cell>
          <cell r="J41" t="str">
            <v>Catherine Smith</v>
          </cell>
          <cell r="K41" t="str">
            <v>11-RFQs Outstanding</v>
          </cell>
        </row>
        <row r="42">
          <cell r="A42" t="str">
            <v>82164180LM</v>
          </cell>
          <cell r="B42">
            <v>82164</v>
          </cell>
          <cell r="C42" t="str">
            <v>WIRE, FRAME</v>
          </cell>
          <cell r="D42" t="str">
            <v>WIRE, FRAME</v>
          </cell>
          <cell r="H42">
            <v>38028</v>
          </cell>
          <cell r="I42">
            <v>5035</v>
          </cell>
          <cell r="J42" t="str">
            <v>Catherine Smith</v>
          </cell>
          <cell r="K42" t="str">
            <v>11-RFQs Outstanding</v>
          </cell>
        </row>
        <row r="43">
          <cell r="A43" t="str">
            <v>82169180LL</v>
          </cell>
          <cell r="B43">
            <v>82169</v>
          </cell>
          <cell r="C43" t="str">
            <v>WIRE, FRAME, NO.3</v>
          </cell>
          <cell r="D43" t="str">
            <v>WIRE, FRAME NO. 3</v>
          </cell>
          <cell r="H43">
            <v>38028</v>
          </cell>
          <cell r="I43">
            <v>5035</v>
          </cell>
          <cell r="J43" t="str">
            <v>Catherine Smith</v>
          </cell>
          <cell r="K43" t="str">
            <v>11-RFQs Outstanding</v>
          </cell>
        </row>
        <row r="44">
          <cell r="A44" t="str">
            <v>82171180LL</v>
          </cell>
          <cell r="B44">
            <v>82171</v>
          </cell>
          <cell r="C44" t="str">
            <v>WIRE, ROOF</v>
          </cell>
          <cell r="D44" t="str">
            <v>WIRE, ROOF</v>
          </cell>
          <cell r="H44">
            <v>38028</v>
          </cell>
          <cell r="I44">
            <v>5035</v>
          </cell>
          <cell r="J44" t="str">
            <v>Catherine Smith</v>
          </cell>
          <cell r="K44" t="str">
            <v>11-RFQs Outstanding</v>
          </cell>
        </row>
        <row r="45">
          <cell r="A45" t="str">
            <v>56101180LL1</v>
          </cell>
          <cell r="B45">
            <v>56101</v>
          </cell>
          <cell r="C45" t="str">
            <v>GLASS SUB-ASSY, WINDSHIELD</v>
          </cell>
          <cell r="D45" t="str">
            <v>GLASS SUB-ASSY, WINDSHIELD</v>
          </cell>
          <cell r="E45" t="str">
            <v>ON-SITE</v>
          </cell>
          <cell r="H45">
            <v>37973</v>
          </cell>
          <cell r="I45">
            <v>5046</v>
          </cell>
          <cell r="J45" t="str">
            <v>Celia Parsons</v>
          </cell>
          <cell r="K45" t="str">
            <v>11-RFQs Outstanding</v>
          </cell>
          <cell r="L45" t="str">
            <v>Design requested due date extension, buyer going to TTC this week for design comp (complete flush or traditional design tbd)</v>
          </cell>
          <cell r="M45">
            <v>38016</v>
          </cell>
        </row>
        <row r="46">
          <cell r="A46" t="str">
            <v>56101180LM1</v>
          </cell>
          <cell r="B46">
            <v>56101</v>
          </cell>
          <cell r="C46" t="str">
            <v>GLASS SUB-ASSY, WINDSHIELD</v>
          </cell>
          <cell r="D46" t="str">
            <v>GLASS SUB-ASSY, WINDSHIELD</v>
          </cell>
          <cell r="E46" t="str">
            <v>ON-SITE</v>
          </cell>
          <cell r="H46">
            <v>37973</v>
          </cell>
          <cell r="I46">
            <v>5046</v>
          </cell>
          <cell r="J46" t="str">
            <v>Celia Parsons</v>
          </cell>
          <cell r="K46" t="str">
            <v>11-RFQs Outstanding</v>
          </cell>
          <cell r="L46" t="str">
            <v>see above</v>
          </cell>
          <cell r="M46" t="str">
            <v>see above</v>
          </cell>
        </row>
        <row r="47">
          <cell r="A47" t="str">
            <v>64810180LL1</v>
          </cell>
          <cell r="B47">
            <v>64810</v>
          </cell>
          <cell r="C47" t="str">
            <v>WINDOW ASSY, BACK</v>
          </cell>
          <cell r="D47" t="str">
            <v>WINDOW ASSY, BACK</v>
          </cell>
          <cell r="E47" t="str">
            <v>ON-SITE</v>
          </cell>
          <cell r="H47">
            <v>37973</v>
          </cell>
          <cell r="I47">
            <v>5046</v>
          </cell>
          <cell r="J47" t="str">
            <v>Celia Parsons</v>
          </cell>
          <cell r="K47" t="str">
            <v>11-RFQs Outstanding</v>
          </cell>
          <cell r="L47" t="str">
            <v>see above</v>
          </cell>
          <cell r="M47" t="str">
            <v>see above</v>
          </cell>
        </row>
        <row r="48">
          <cell r="A48" t="str">
            <v>64810180LM1</v>
          </cell>
          <cell r="B48">
            <v>64810</v>
          </cell>
          <cell r="C48" t="str">
            <v>WINDOW ASSY, BACK</v>
          </cell>
          <cell r="D48" t="str">
            <v>WINDOW ASSY, BACK</v>
          </cell>
          <cell r="E48" t="str">
            <v>ON-SITE</v>
          </cell>
          <cell r="H48">
            <v>37973</v>
          </cell>
          <cell r="I48">
            <v>5046</v>
          </cell>
          <cell r="J48" t="str">
            <v>Celia Parsons</v>
          </cell>
          <cell r="K48" t="str">
            <v>11-RFQs Outstanding</v>
          </cell>
          <cell r="L48" t="str">
            <v>see above</v>
          </cell>
          <cell r="M48" t="str">
            <v>see above</v>
          </cell>
        </row>
        <row r="49">
          <cell r="A49" t="str">
            <v>64810180LN1</v>
          </cell>
          <cell r="B49">
            <v>64810</v>
          </cell>
          <cell r="C49" t="str">
            <v>WINDOW ASSY, BACK</v>
          </cell>
          <cell r="D49" t="str">
            <v>WINDOW ASSY, BACK</v>
          </cell>
          <cell r="E49" t="str">
            <v>ON-SITE</v>
          </cell>
          <cell r="H49">
            <v>37973</v>
          </cell>
          <cell r="I49">
            <v>5046</v>
          </cell>
          <cell r="J49" t="str">
            <v>Celia Parsons</v>
          </cell>
          <cell r="K49" t="str">
            <v>11-RFQs Outstanding</v>
          </cell>
          <cell r="L49" t="str">
            <v>see above</v>
          </cell>
          <cell r="M49" t="str">
            <v>see above</v>
          </cell>
        </row>
        <row r="50">
          <cell r="A50" t="str">
            <v>68101180LL1</v>
          </cell>
          <cell r="B50">
            <v>68101</v>
          </cell>
          <cell r="C50" t="str">
            <v>GLASS SUB-ASSY, FR DOOR, RH</v>
          </cell>
          <cell r="D50" t="str">
            <v>GLASS SUB-ASSY, FR DOOR, RH</v>
          </cell>
          <cell r="E50" t="str">
            <v>ON-SITE</v>
          </cell>
          <cell r="H50">
            <v>37973</v>
          </cell>
          <cell r="I50">
            <v>5046</v>
          </cell>
          <cell r="J50" t="str">
            <v>Celia Parsons</v>
          </cell>
          <cell r="K50" t="str">
            <v>11-RFQs Outstanding</v>
          </cell>
          <cell r="L50" t="str">
            <v>see above</v>
          </cell>
          <cell r="M50" t="str">
            <v>see above</v>
          </cell>
        </row>
        <row r="51">
          <cell r="A51" t="str">
            <v>68101180LM1</v>
          </cell>
          <cell r="B51">
            <v>68101</v>
          </cell>
          <cell r="C51" t="str">
            <v>GLASS SUB-ASSY, FR DOOR, RH</v>
          </cell>
          <cell r="D51" t="str">
            <v>GLASS SUB-ASSY, FR DOOR, RH</v>
          </cell>
          <cell r="E51" t="str">
            <v>ON-SITE</v>
          </cell>
          <cell r="H51">
            <v>37973</v>
          </cell>
          <cell r="I51">
            <v>5046</v>
          </cell>
          <cell r="J51" t="str">
            <v>Celia Parsons</v>
          </cell>
          <cell r="K51" t="str">
            <v>11-RFQs Outstanding</v>
          </cell>
          <cell r="L51" t="str">
            <v>see above</v>
          </cell>
          <cell r="M51" t="str">
            <v>see above</v>
          </cell>
        </row>
        <row r="52">
          <cell r="A52" t="str">
            <v>68102180LL1</v>
          </cell>
          <cell r="B52">
            <v>68102</v>
          </cell>
          <cell r="C52" t="str">
            <v>GLASS SUB-ASSY, FR DOOR, LH</v>
          </cell>
          <cell r="D52" t="str">
            <v>GLASS SUB-ASSY, FR DOOR, LH</v>
          </cell>
          <cell r="E52" t="str">
            <v>ON-SITE</v>
          </cell>
          <cell r="H52">
            <v>37973</v>
          </cell>
          <cell r="I52">
            <v>5046</v>
          </cell>
          <cell r="J52" t="str">
            <v>Celia Parsons</v>
          </cell>
          <cell r="K52" t="str">
            <v>11-RFQs Outstanding</v>
          </cell>
          <cell r="L52" t="str">
            <v>see above</v>
          </cell>
          <cell r="M52" t="str">
            <v>see above</v>
          </cell>
        </row>
        <row r="53">
          <cell r="A53" t="str">
            <v>68102180LM1</v>
          </cell>
          <cell r="B53">
            <v>68102</v>
          </cell>
          <cell r="C53" t="str">
            <v>GLASS SUB-ASSY, FR DOOR, LH</v>
          </cell>
          <cell r="D53" t="str">
            <v>GLASS SUB-ASSY, FR DOOR, LH</v>
          </cell>
          <cell r="E53" t="str">
            <v>ON-SITE</v>
          </cell>
          <cell r="H53">
            <v>37973</v>
          </cell>
          <cell r="I53">
            <v>5046</v>
          </cell>
          <cell r="J53" t="str">
            <v>Celia Parsons</v>
          </cell>
          <cell r="K53" t="str">
            <v>11-RFQs Outstanding</v>
          </cell>
          <cell r="L53" t="str">
            <v>see above</v>
          </cell>
          <cell r="M53" t="str">
            <v>see above</v>
          </cell>
        </row>
        <row r="54">
          <cell r="A54" t="str">
            <v>68103180LL1</v>
          </cell>
          <cell r="B54">
            <v>68103</v>
          </cell>
          <cell r="C54" t="str">
            <v>GLASS SUB-ASSY, RR DOOR, RH</v>
          </cell>
          <cell r="D54" t="str">
            <v>GLASS SUB-ASSY, RR DOOR, RH</v>
          </cell>
          <cell r="E54" t="str">
            <v>ON-SITE</v>
          </cell>
          <cell r="H54">
            <v>37973</v>
          </cell>
          <cell r="I54">
            <v>5046</v>
          </cell>
          <cell r="J54" t="str">
            <v>Celia Parsons</v>
          </cell>
          <cell r="K54" t="str">
            <v>11-RFQs Outstanding</v>
          </cell>
          <cell r="L54" t="str">
            <v>see above</v>
          </cell>
          <cell r="M54" t="str">
            <v>see above</v>
          </cell>
        </row>
        <row r="55">
          <cell r="A55" t="str">
            <v>68103180LM1</v>
          </cell>
          <cell r="B55">
            <v>68103</v>
          </cell>
          <cell r="C55" t="str">
            <v>GLASS SUB-ASSY, RR DOOR, RH</v>
          </cell>
          <cell r="D55" t="str">
            <v>GLASS SUB-ASSY, RR DOOR, RH</v>
          </cell>
          <cell r="E55" t="str">
            <v>ON-SITE</v>
          </cell>
          <cell r="H55">
            <v>37973</v>
          </cell>
          <cell r="I55">
            <v>5046</v>
          </cell>
          <cell r="J55" t="str">
            <v>Celia Parsons</v>
          </cell>
          <cell r="K55" t="str">
            <v>11-RFQs Outstanding</v>
          </cell>
          <cell r="L55" t="str">
            <v>see above</v>
          </cell>
          <cell r="M55" t="str">
            <v>see above</v>
          </cell>
        </row>
        <row r="56">
          <cell r="A56" t="str">
            <v>68103180LN1</v>
          </cell>
          <cell r="B56">
            <v>68103</v>
          </cell>
          <cell r="C56" t="str">
            <v>GLASS SUB-ASSY, RR DOOR, RH</v>
          </cell>
          <cell r="D56" t="str">
            <v>GLASS SUB-ASSY, RR DOOR, RH</v>
          </cell>
          <cell r="E56" t="str">
            <v>ON-SITE</v>
          </cell>
          <cell r="H56">
            <v>37973</v>
          </cell>
          <cell r="I56">
            <v>5046</v>
          </cell>
          <cell r="J56" t="str">
            <v>Celia Parsons</v>
          </cell>
          <cell r="K56" t="str">
            <v>11-RFQs Outstanding</v>
          </cell>
          <cell r="L56" t="str">
            <v>see above</v>
          </cell>
          <cell r="M56" t="str">
            <v>see above</v>
          </cell>
        </row>
        <row r="57">
          <cell r="A57" t="str">
            <v>68103180LP1</v>
          </cell>
          <cell r="B57">
            <v>68103</v>
          </cell>
          <cell r="C57" t="str">
            <v>GLASS SUB-ASSY, RR DOOR, RH</v>
          </cell>
          <cell r="D57" t="str">
            <v>GLASS SUB-ASSY, RR DOOR, RH</v>
          </cell>
          <cell r="E57" t="str">
            <v>ON-SITE</v>
          </cell>
          <cell r="H57">
            <v>37973</v>
          </cell>
          <cell r="I57">
            <v>5046</v>
          </cell>
          <cell r="J57" t="str">
            <v>Celia Parsons</v>
          </cell>
          <cell r="K57" t="str">
            <v>11-RFQs Outstanding</v>
          </cell>
          <cell r="L57" t="str">
            <v>see above</v>
          </cell>
          <cell r="M57" t="str">
            <v>see above</v>
          </cell>
        </row>
        <row r="58">
          <cell r="A58" t="str">
            <v>68104180LL1</v>
          </cell>
          <cell r="B58">
            <v>68104</v>
          </cell>
          <cell r="C58" t="str">
            <v>GLASS SUB-ASSY, RR DOOR, LH</v>
          </cell>
          <cell r="D58" t="str">
            <v>GLASS SUB-ASSY, RR DOOR, LH</v>
          </cell>
          <cell r="E58" t="str">
            <v>ON-SITE</v>
          </cell>
          <cell r="H58">
            <v>37973</v>
          </cell>
          <cell r="I58">
            <v>5046</v>
          </cell>
          <cell r="J58" t="str">
            <v>Celia Parsons</v>
          </cell>
          <cell r="K58" t="str">
            <v>11-RFQs Outstanding</v>
          </cell>
          <cell r="L58" t="str">
            <v>see above</v>
          </cell>
          <cell r="M58" t="str">
            <v>see above</v>
          </cell>
        </row>
        <row r="59">
          <cell r="A59" t="str">
            <v>68104180LM1</v>
          </cell>
          <cell r="B59">
            <v>68104</v>
          </cell>
          <cell r="C59" t="str">
            <v>GLASS SUB-ASSY, RR DOOR, LH</v>
          </cell>
          <cell r="D59" t="str">
            <v>GLASS SUB-ASSY, RR DOOR, LH</v>
          </cell>
          <cell r="E59" t="str">
            <v>ON-SITE</v>
          </cell>
          <cell r="H59">
            <v>37973</v>
          </cell>
          <cell r="I59">
            <v>5046</v>
          </cell>
          <cell r="J59" t="str">
            <v>Celia Parsons</v>
          </cell>
          <cell r="K59" t="str">
            <v>11-RFQs Outstanding</v>
          </cell>
          <cell r="L59" t="str">
            <v>see above</v>
          </cell>
          <cell r="M59" t="str">
            <v>see above</v>
          </cell>
        </row>
        <row r="60">
          <cell r="A60" t="str">
            <v>68104180LN1</v>
          </cell>
          <cell r="B60">
            <v>68104</v>
          </cell>
          <cell r="C60" t="str">
            <v>GLASS SUB-ASSY, RR DOOR, LH</v>
          </cell>
          <cell r="D60" t="str">
            <v>GLAS SUB-ASSY, RR DOOR, LH</v>
          </cell>
          <cell r="E60" t="str">
            <v>ON-SITE</v>
          </cell>
          <cell r="H60">
            <v>37973</v>
          </cell>
          <cell r="I60">
            <v>5046</v>
          </cell>
          <cell r="J60" t="str">
            <v>Celia Parsons</v>
          </cell>
          <cell r="K60" t="str">
            <v>11-RFQs Outstanding</v>
          </cell>
          <cell r="L60" t="str">
            <v>see above</v>
          </cell>
          <cell r="M60" t="str">
            <v>see above</v>
          </cell>
        </row>
        <row r="61">
          <cell r="A61" t="str">
            <v>68104180LP1</v>
          </cell>
          <cell r="B61">
            <v>68104</v>
          </cell>
          <cell r="C61" t="str">
            <v>GLASS SUB-ASSY, RR DOOR, LH</v>
          </cell>
          <cell r="D61" t="str">
            <v>GLASS SUB-ASSY, RR DOOR, LH</v>
          </cell>
          <cell r="E61" t="str">
            <v>ON-SITE</v>
          </cell>
          <cell r="H61">
            <v>37973</v>
          </cell>
          <cell r="I61">
            <v>5046</v>
          </cell>
          <cell r="J61" t="str">
            <v>Celia Parsons</v>
          </cell>
          <cell r="K61" t="str">
            <v>11-RFQs Outstanding</v>
          </cell>
          <cell r="L61" t="str">
            <v>see above</v>
          </cell>
          <cell r="M61" t="str">
            <v>see above</v>
          </cell>
        </row>
        <row r="62">
          <cell r="A62" t="str">
            <v>68150180LL1</v>
          </cell>
          <cell r="B62">
            <v>68150</v>
          </cell>
          <cell r="C62" t="str">
            <v>GLASS ASSY, BACK DOOR</v>
          </cell>
          <cell r="D62" t="str">
            <v>GLASS ASSY, BACK DOOR</v>
          </cell>
          <cell r="E62" t="str">
            <v>ON-SITE</v>
          </cell>
          <cell r="H62">
            <v>37973</v>
          </cell>
          <cell r="I62">
            <v>5046</v>
          </cell>
          <cell r="J62" t="str">
            <v>Celia Parsons</v>
          </cell>
          <cell r="K62" t="str">
            <v>11-RFQs Outstanding</v>
          </cell>
          <cell r="L62" t="str">
            <v>see above</v>
          </cell>
          <cell r="M62" t="str">
            <v>see above</v>
          </cell>
        </row>
        <row r="63">
          <cell r="A63" t="str">
            <v>58510180LA</v>
          </cell>
          <cell r="B63">
            <v>58510</v>
          </cell>
          <cell r="C63" t="str">
            <v>CARPET ASSY, FLOOR, FR</v>
          </cell>
          <cell r="D63" t="str">
            <v>CARPET ASSY, FLOOR, FR</v>
          </cell>
          <cell r="E63" t="str">
            <v>ON-SITE</v>
          </cell>
          <cell r="H63">
            <v>37973</v>
          </cell>
          <cell r="I63">
            <v>5041</v>
          </cell>
          <cell r="J63" t="str">
            <v>Chris Wombles</v>
          </cell>
          <cell r="K63" t="str">
            <v>05-Source to Reference Supplier</v>
          </cell>
          <cell r="L63" t="str">
            <v>RMBSS got here late, D cab floor carpet still not at target (striking distance on B &amp; C target), negotiating, buyer going to TTC</v>
          </cell>
          <cell r="M63">
            <v>38016</v>
          </cell>
        </row>
        <row r="64">
          <cell r="A64" t="str">
            <v>58510180LB</v>
          </cell>
          <cell r="B64">
            <v>58510</v>
          </cell>
          <cell r="C64" t="str">
            <v>CARPET ASSY, FLOOR, FR</v>
          </cell>
          <cell r="D64" t="str">
            <v>CARPET ASSY, FLOOR, FR</v>
          </cell>
          <cell r="E64" t="str">
            <v>ON-SITE</v>
          </cell>
          <cell r="H64">
            <v>37973</v>
          </cell>
          <cell r="I64">
            <v>5041</v>
          </cell>
          <cell r="J64" t="str">
            <v>Chris Wombles</v>
          </cell>
          <cell r="K64" t="str">
            <v>05-Source to Reference Supplier</v>
          </cell>
          <cell r="L64" t="str">
            <v>see above</v>
          </cell>
          <cell r="M64" t="str">
            <v>see above</v>
          </cell>
        </row>
        <row r="65">
          <cell r="A65" t="str">
            <v>58510180LL</v>
          </cell>
          <cell r="B65">
            <v>58510</v>
          </cell>
          <cell r="C65" t="str">
            <v>CARPET ASSY, FLOOR, FR</v>
          </cell>
          <cell r="D65" t="str">
            <v>CARPET ASSY, FLOOR, FR</v>
          </cell>
          <cell r="E65" t="str">
            <v>ON-SITE</v>
          </cell>
          <cell r="H65">
            <v>37973</v>
          </cell>
          <cell r="I65">
            <v>5041</v>
          </cell>
          <cell r="J65" t="str">
            <v>Chris Wombles</v>
          </cell>
          <cell r="K65" t="str">
            <v>05-Source to Reference Supplier</v>
          </cell>
          <cell r="L65" t="str">
            <v>see above</v>
          </cell>
          <cell r="M65" t="str">
            <v>see above</v>
          </cell>
        </row>
        <row r="66">
          <cell r="A66" t="str">
            <v>58510180LM</v>
          </cell>
          <cell r="B66">
            <v>58510</v>
          </cell>
          <cell r="C66" t="str">
            <v>CARPET ASSY, FLOOR, FR</v>
          </cell>
          <cell r="D66" t="str">
            <v>CARPET ASSY, FLOOR, FR</v>
          </cell>
          <cell r="E66" t="str">
            <v>ON-SITE</v>
          </cell>
          <cell r="H66">
            <v>37973</v>
          </cell>
          <cell r="I66">
            <v>5041</v>
          </cell>
          <cell r="J66" t="str">
            <v>Chris Wombles</v>
          </cell>
          <cell r="K66" t="str">
            <v>05-Source to Reference Supplier</v>
          </cell>
          <cell r="L66" t="str">
            <v>see above</v>
          </cell>
          <cell r="M66" t="str">
            <v>see above</v>
          </cell>
        </row>
        <row r="67">
          <cell r="A67" t="str">
            <v>58510180LQ</v>
          </cell>
          <cell r="B67">
            <v>58510</v>
          </cell>
          <cell r="C67" t="str">
            <v>CARPET ASSY, FLOOR, FR</v>
          </cell>
          <cell r="D67" t="str">
            <v>CARPET ASSY, FLOOR FR</v>
          </cell>
          <cell r="E67" t="str">
            <v>ON-SITE</v>
          </cell>
          <cell r="H67">
            <v>37973</v>
          </cell>
          <cell r="I67">
            <v>5041</v>
          </cell>
          <cell r="J67" t="str">
            <v>Chris Wombles</v>
          </cell>
          <cell r="K67" t="str">
            <v>05-Source to Reference Supplier</v>
          </cell>
          <cell r="L67" t="str">
            <v>see above</v>
          </cell>
          <cell r="M67" t="str">
            <v>see above</v>
          </cell>
        </row>
        <row r="68">
          <cell r="A68" t="str">
            <v>58510180LR</v>
          </cell>
          <cell r="B68">
            <v>58510</v>
          </cell>
          <cell r="C68" t="str">
            <v>CARPET ASSY, FLOOR, FR</v>
          </cell>
          <cell r="D68" t="str">
            <v>CARPET ASSY, FLOOR FR</v>
          </cell>
          <cell r="E68" t="str">
            <v>ON-SITE</v>
          </cell>
          <cell r="H68">
            <v>37973</v>
          </cell>
          <cell r="I68">
            <v>5041</v>
          </cell>
          <cell r="J68" t="str">
            <v>Chris Wombles</v>
          </cell>
          <cell r="K68" t="str">
            <v>05-Source to Reference Supplier</v>
          </cell>
          <cell r="L68" t="str">
            <v>see above</v>
          </cell>
          <cell r="M68" t="str">
            <v>see above</v>
          </cell>
        </row>
        <row r="69">
          <cell r="A69" t="str">
            <v>58510180LS</v>
          </cell>
          <cell r="B69">
            <v>58510</v>
          </cell>
          <cell r="C69" t="str">
            <v>CARPET ASSY, FLOOR, FR</v>
          </cell>
          <cell r="D69" t="str">
            <v>CARPET ASSY, FLOOR FR</v>
          </cell>
          <cell r="E69" t="str">
            <v>ON-SITE</v>
          </cell>
          <cell r="H69">
            <v>37973</v>
          </cell>
          <cell r="I69">
            <v>5041</v>
          </cell>
          <cell r="J69" t="str">
            <v>Chris Wombles</v>
          </cell>
          <cell r="K69" t="str">
            <v>05-Source to Reference Supplier</v>
          </cell>
          <cell r="L69" t="str">
            <v>see above</v>
          </cell>
          <cell r="M69" t="str">
            <v>see above</v>
          </cell>
        </row>
        <row r="70">
          <cell r="A70" t="str">
            <v>58510180LT</v>
          </cell>
          <cell r="B70">
            <v>58510</v>
          </cell>
          <cell r="C70" t="str">
            <v>CARPET ASSY, FLOOR, FR</v>
          </cell>
          <cell r="D70" t="str">
            <v>CARPET ASSY, FLOOR FR</v>
          </cell>
          <cell r="E70" t="str">
            <v>ON-SITE</v>
          </cell>
          <cell r="H70">
            <v>37973</v>
          </cell>
          <cell r="I70">
            <v>5041</v>
          </cell>
          <cell r="J70" t="str">
            <v>Chris Wombles</v>
          </cell>
          <cell r="K70" t="str">
            <v>05-Source to Reference Supplier</v>
          </cell>
          <cell r="L70" t="str">
            <v>see above</v>
          </cell>
          <cell r="M70" t="str">
            <v>see above</v>
          </cell>
        </row>
        <row r="71">
          <cell r="A71" t="str">
            <v>58510180LV</v>
          </cell>
          <cell r="B71">
            <v>58510</v>
          </cell>
          <cell r="C71" t="str">
            <v>CARPET ASSY, FLOOR, FR</v>
          </cell>
          <cell r="D71" t="str">
            <v>CARPET ASSY, FLOOR, FR</v>
          </cell>
          <cell r="E71" t="str">
            <v>ON-SITE</v>
          </cell>
          <cell r="H71">
            <v>37973</v>
          </cell>
          <cell r="I71">
            <v>5041</v>
          </cell>
          <cell r="J71" t="str">
            <v>Chris Wombles</v>
          </cell>
          <cell r="K71" t="str">
            <v>05-Source to Reference Supplier</v>
          </cell>
          <cell r="L71" t="str">
            <v>see above</v>
          </cell>
          <cell r="M71" t="str">
            <v>see above</v>
          </cell>
        </row>
        <row r="72">
          <cell r="A72" t="str">
            <v>58510180LW</v>
          </cell>
          <cell r="B72">
            <v>58510</v>
          </cell>
          <cell r="C72" t="str">
            <v>CARPET ASSY, FLOOR, FR</v>
          </cell>
          <cell r="D72" t="str">
            <v>CARPET ASSY, FLOOR, FR</v>
          </cell>
          <cell r="E72" t="str">
            <v>ON-SITE</v>
          </cell>
          <cell r="H72">
            <v>37973</v>
          </cell>
          <cell r="I72">
            <v>5041</v>
          </cell>
          <cell r="J72" t="str">
            <v>Chris Wombles</v>
          </cell>
          <cell r="K72" t="str">
            <v>05-Source to Reference Supplier</v>
          </cell>
          <cell r="L72" t="str">
            <v>see above</v>
          </cell>
          <cell r="M72" t="str">
            <v>see above</v>
          </cell>
        </row>
        <row r="73">
          <cell r="A73" t="str">
            <v>58510180LX</v>
          </cell>
          <cell r="B73">
            <v>58510</v>
          </cell>
          <cell r="C73" t="str">
            <v>CARPET ASSY, FLOOR, FR</v>
          </cell>
          <cell r="D73" t="str">
            <v>CARPET ASSY, FLOOR, FR</v>
          </cell>
          <cell r="E73" t="str">
            <v>ON-SITE</v>
          </cell>
          <cell r="H73">
            <v>37973</v>
          </cell>
          <cell r="I73">
            <v>5041</v>
          </cell>
          <cell r="J73" t="str">
            <v>Chris Wombles</v>
          </cell>
          <cell r="K73" t="str">
            <v>05-Source to Reference Supplier</v>
          </cell>
          <cell r="L73" t="str">
            <v>see above</v>
          </cell>
          <cell r="M73" t="str">
            <v>see above</v>
          </cell>
        </row>
        <row r="74">
          <cell r="A74" t="str">
            <v>58510180LZ</v>
          </cell>
          <cell r="B74">
            <v>58510</v>
          </cell>
          <cell r="C74" t="str">
            <v>CARPET ASSY, FLOOR, FR</v>
          </cell>
          <cell r="D74" t="str">
            <v>CARPET ASSY, FLOOR, FR</v>
          </cell>
          <cell r="E74" t="str">
            <v>ON-SITE</v>
          </cell>
          <cell r="H74">
            <v>37973</v>
          </cell>
          <cell r="I74">
            <v>5041</v>
          </cell>
          <cell r="J74" t="str">
            <v>Chris Wombles</v>
          </cell>
          <cell r="K74" t="str">
            <v>05-Source to Reference Supplier</v>
          </cell>
          <cell r="L74" t="str">
            <v>see above</v>
          </cell>
          <cell r="M74" t="str">
            <v>see above</v>
          </cell>
        </row>
        <row r="75">
          <cell r="A75" t="str">
            <v>58510180LN</v>
          </cell>
          <cell r="B75">
            <v>58510</v>
          </cell>
          <cell r="C75" t="str">
            <v>CARPET ASSY, FLOOR, FR</v>
          </cell>
          <cell r="D75" t="str">
            <v>MAT ASSY, FLOOR</v>
          </cell>
          <cell r="H75">
            <v>38015</v>
          </cell>
          <cell r="I75">
            <v>5041</v>
          </cell>
          <cell r="J75" t="str">
            <v>Chris Wombles</v>
          </cell>
          <cell r="K75" t="str">
            <v>05-Source to Reference Supplier</v>
          </cell>
          <cell r="L75" t="str">
            <v>OK</v>
          </cell>
        </row>
        <row r="76">
          <cell r="A76" t="str">
            <v>58510180LP</v>
          </cell>
          <cell r="B76">
            <v>58510</v>
          </cell>
          <cell r="C76" t="str">
            <v>CARPET ASSY, FLOOR, FR</v>
          </cell>
          <cell r="D76" t="str">
            <v>MAT ASSY, FLOOR</v>
          </cell>
          <cell r="H76">
            <v>38015</v>
          </cell>
          <cell r="I76">
            <v>5041</v>
          </cell>
          <cell r="J76" t="str">
            <v>Chris Wombles</v>
          </cell>
          <cell r="K76" t="str">
            <v>05-Source to Reference Supplier</v>
          </cell>
          <cell r="L76" t="str">
            <v>OK</v>
          </cell>
        </row>
        <row r="77">
          <cell r="A77" t="str">
            <v>58510180LU</v>
          </cell>
          <cell r="B77">
            <v>58510</v>
          </cell>
          <cell r="C77" t="str">
            <v>CARPET ASSY, FLOOR, FR</v>
          </cell>
          <cell r="D77" t="str">
            <v>MAT ASSY, FLOOR</v>
          </cell>
          <cell r="H77">
            <v>38015</v>
          </cell>
          <cell r="I77">
            <v>5041</v>
          </cell>
          <cell r="J77" t="str">
            <v>Chris Wombles</v>
          </cell>
          <cell r="K77" t="str">
            <v>05-Source to Reference Supplier</v>
          </cell>
          <cell r="L77" t="str">
            <v>OK</v>
          </cell>
        </row>
        <row r="78">
          <cell r="A78" t="str">
            <v>58510180LY</v>
          </cell>
          <cell r="B78">
            <v>58510</v>
          </cell>
          <cell r="C78" t="str">
            <v>CARPET ASSY, FLOOR, FR</v>
          </cell>
          <cell r="D78" t="str">
            <v>MAT ASSY, FLOOR</v>
          </cell>
          <cell r="H78">
            <v>38015</v>
          </cell>
          <cell r="I78">
            <v>5041</v>
          </cell>
          <cell r="J78" t="str">
            <v>Chris Wombles</v>
          </cell>
          <cell r="K78" t="str">
            <v>05-Source to Reference Supplier</v>
          </cell>
          <cell r="L78" t="str">
            <v>OK</v>
          </cell>
        </row>
        <row r="79">
          <cell r="A79" t="str">
            <v>83800180LL1</v>
          </cell>
          <cell r="B79">
            <v>83800</v>
          </cell>
          <cell r="C79" t="str">
            <v>METER ASSY, COMBINATION</v>
          </cell>
          <cell r="D79" t="str">
            <v>METER ASSY, COMBINATION</v>
          </cell>
          <cell r="H79">
            <v>38061</v>
          </cell>
          <cell r="I79">
            <v>5030</v>
          </cell>
          <cell r="J79" t="str">
            <v>Colleen Soppelsa</v>
          </cell>
          <cell r="K79" t="str">
            <v>02-Open Registration(by PM)</v>
          </cell>
          <cell r="L79" t="str">
            <v>Colleen accepted part, 3/15/04 OK</v>
          </cell>
        </row>
        <row r="80">
          <cell r="A80" t="str">
            <v>84010180LL1</v>
          </cell>
          <cell r="B80">
            <v>84010</v>
          </cell>
          <cell r="C80" t="str">
            <v>CONTROL &amp; PANEL ASSY, INTEGRATION</v>
          </cell>
          <cell r="D80" t="str">
            <v>CONTROL &amp; PANEL ASSY, INTEGRATION</v>
          </cell>
          <cell r="F80" t="str">
            <v>1950-3</v>
          </cell>
          <cell r="G80" t="str">
            <v>Denso Manufacturing Tennessee,</v>
          </cell>
          <cell r="H80">
            <v>38042</v>
          </cell>
          <cell r="I80">
            <v>5030</v>
          </cell>
          <cell r="J80" t="str">
            <v>Colleen Soppelsa</v>
          </cell>
          <cell r="K80" t="str">
            <v>Sourced</v>
          </cell>
        </row>
        <row r="81">
          <cell r="A81" t="str">
            <v>55843180LL1</v>
          </cell>
          <cell r="B81">
            <v>55843</v>
          </cell>
          <cell r="C81" t="str">
            <v>DUCT, HEATER TO REGISTER, NO.1</v>
          </cell>
          <cell r="D81" t="str">
            <v>DUCT, HEATER TO REGISTER, NO.1</v>
          </cell>
          <cell r="H81">
            <v>38061</v>
          </cell>
          <cell r="I81">
            <v>5011</v>
          </cell>
          <cell r="J81" t="str">
            <v>Cory VanBuskirk</v>
          </cell>
          <cell r="K81" t="str">
            <v>02-Open Registration(by PM)</v>
          </cell>
          <cell r="L81" t="str">
            <v>May be Will Kline parts, confirming, if Cory's due date ok</v>
          </cell>
        </row>
        <row r="82">
          <cell r="A82" t="str">
            <v>55844180LL1</v>
          </cell>
          <cell r="B82">
            <v>55844</v>
          </cell>
          <cell r="C82" t="str">
            <v>DUCT, HEATER TO REGISTER, NO.2</v>
          </cell>
          <cell r="D82" t="str">
            <v>DUCT, HEATER TO REGISTER, NO.2</v>
          </cell>
          <cell r="H82">
            <v>38061</v>
          </cell>
          <cell r="I82">
            <v>5011</v>
          </cell>
          <cell r="J82" t="str">
            <v>Cory VanBuskirk</v>
          </cell>
          <cell r="K82" t="str">
            <v>02-Open Registration(by PM)</v>
          </cell>
          <cell r="L82" t="str">
            <v>May be Will Kline parts, confirming, if Cory's due date ok</v>
          </cell>
        </row>
        <row r="83">
          <cell r="A83" t="str">
            <v>55845180LL1</v>
          </cell>
          <cell r="B83">
            <v>55845</v>
          </cell>
          <cell r="C83" t="str">
            <v>DUCT, HEATER TO REGISTER, NO.3</v>
          </cell>
          <cell r="D83" t="str">
            <v>DUCT, HEATER TO REGISTER, NO.3</v>
          </cell>
          <cell r="H83">
            <v>38061</v>
          </cell>
          <cell r="I83">
            <v>5011</v>
          </cell>
          <cell r="J83" t="str">
            <v>Cory VanBuskirk</v>
          </cell>
          <cell r="K83" t="str">
            <v>02-Open Registration(by PM)</v>
          </cell>
          <cell r="L83" t="str">
            <v>May be Will Kline parts, confirming, if Cory's due date ok</v>
          </cell>
        </row>
        <row r="84">
          <cell r="A84" t="str">
            <v>55971180LL1</v>
          </cell>
          <cell r="B84">
            <v>55971</v>
          </cell>
          <cell r="C84" t="str">
            <v>DUCT, SIDE DEFROSTER NOZZLE</v>
          </cell>
          <cell r="D84" t="str">
            <v>DUCT, SIDE DEFROSTER NOZZLE</v>
          </cell>
          <cell r="H84">
            <v>38061</v>
          </cell>
          <cell r="I84">
            <v>5011</v>
          </cell>
          <cell r="J84" t="str">
            <v>Cory VanBuskirk</v>
          </cell>
          <cell r="K84" t="str">
            <v>02-Open Registration(by PM)</v>
          </cell>
          <cell r="L84" t="str">
            <v>May be Will Kline parts, confirming, if Cory's due date ok</v>
          </cell>
        </row>
        <row r="85">
          <cell r="A85" t="str">
            <v>55972180LL1</v>
          </cell>
          <cell r="B85">
            <v>55972</v>
          </cell>
          <cell r="C85" t="str">
            <v>DUCT, SIDE DEFROSTER NOZZLE, NO.2</v>
          </cell>
          <cell r="D85" t="str">
            <v>DUCT, SIDE DEFROSTER NOZZLE, NO.2</v>
          </cell>
          <cell r="H85">
            <v>38061</v>
          </cell>
          <cell r="I85">
            <v>5011</v>
          </cell>
          <cell r="J85" t="str">
            <v>Cory VanBuskirk</v>
          </cell>
          <cell r="K85" t="str">
            <v>02-Open Registration(by PM)</v>
          </cell>
          <cell r="L85" t="str">
            <v>May be Will Kline parts, confirming, if Cory's due date ok</v>
          </cell>
        </row>
        <row r="86">
          <cell r="A86" t="str">
            <v>74631180LM1</v>
          </cell>
          <cell r="B86">
            <v>74631</v>
          </cell>
          <cell r="C86" t="e">
            <v>#N/A</v>
          </cell>
          <cell r="D86" t="str">
            <v>HOOK, COAT</v>
          </cell>
          <cell r="H86">
            <v>38061</v>
          </cell>
          <cell r="I86">
            <v>5042</v>
          </cell>
          <cell r="J86" t="str">
            <v>Courtney Boehm</v>
          </cell>
          <cell r="K86" t="str">
            <v>02-Open Registration(by PM)</v>
          </cell>
          <cell r="L86" t="str">
            <v>waiting for RMBSS in loop</v>
          </cell>
        </row>
        <row r="87">
          <cell r="A87" t="str">
            <v>71001180LL1</v>
          </cell>
          <cell r="B87">
            <v>71001</v>
          </cell>
          <cell r="C87" t="str">
            <v>SEAT SET</v>
          </cell>
          <cell r="D87" t="str">
            <v>SEAT SET</v>
          </cell>
          <cell r="E87" t="str">
            <v>ON-SITE</v>
          </cell>
          <cell r="H87">
            <v>37972</v>
          </cell>
          <cell r="I87">
            <v>5004</v>
          </cell>
          <cell r="J87" t="str">
            <v>Devin Light</v>
          </cell>
          <cell r="K87" t="str">
            <v>05-Source to Reference Supplier</v>
          </cell>
          <cell r="L87" t="str">
            <v>Essentially sourced to JCI (TTC and TMC working with them), but no formal letter sent. Will officially source at AS - end of January</v>
          </cell>
          <cell r="M87">
            <v>38016</v>
          </cell>
        </row>
        <row r="88">
          <cell r="A88" t="str">
            <v>71001180LM1</v>
          </cell>
          <cell r="B88">
            <v>71001</v>
          </cell>
          <cell r="C88" t="str">
            <v>SEAT SET</v>
          </cell>
          <cell r="D88" t="str">
            <v>SEAT SET</v>
          </cell>
          <cell r="E88" t="str">
            <v>ON-SITE</v>
          </cell>
          <cell r="H88">
            <v>37972</v>
          </cell>
          <cell r="I88">
            <v>5004</v>
          </cell>
          <cell r="J88" t="str">
            <v>Devin Light</v>
          </cell>
          <cell r="K88" t="str">
            <v>05-Source to Reference Supplier</v>
          </cell>
          <cell r="L88" t="str">
            <v>Essentially sourced to JCI (TTC and TMC working with them), but no formal letter sent. Will officially source at AS - end of January</v>
          </cell>
          <cell r="M88">
            <v>38016</v>
          </cell>
        </row>
        <row r="89">
          <cell r="A89" t="str">
            <v>62170180LL1</v>
          </cell>
          <cell r="B89">
            <v>62170</v>
          </cell>
          <cell r="C89" t="str">
            <v>AIR BAG ASSY, CURTAIN SHIELD, RH</v>
          </cell>
          <cell r="D89" t="str">
            <v>AIR BAG ASSY, CURTAIN SHIELD, RH</v>
          </cell>
          <cell r="H89">
            <v>38061</v>
          </cell>
          <cell r="I89">
            <v>5031</v>
          </cell>
          <cell r="J89" t="str">
            <v>Erin Pavey</v>
          </cell>
          <cell r="K89" t="str">
            <v>01-Buyer/Commodity Assignment Error</v>
          </cell>
          <cell r="L89" t="str">
            <v>duplicates to be deleted</v>
          </cell>
        </row>
        <row r="90">
          <cell r="A90" t="str">
            <v>62170180LM1</v>
          </cell>
          <cell r="B90">
            <v>62170</v>
          </cell>
          <cell r="C90" t="str">
            <v>AIR BAG ASSY, CURTAIN SHIELD, RH</v>
          </cell>
          <cell r="D90" t="str">
            <v>AIR BAG ASSY, CURTAIN SHIELD, RH</v>
          </cell>
          <cell r="H90">
            <v>38061</v>
          </cell>
          <cell r="I90">
            <v>5031</v>
          </cell>
          <cell r="J90" t="str">
            <v>Erin Pavey</v>
          </cell>
          <cell r="K90" t="str">
            <v>01-Buyer/Commodity Assignment Error</v>
          </cell>
          <cell r="L90" t="str">
            <v>duplicates to be deleted</v>
          </cell>
        </row>
        <row r="91">
          <cell r="A91" t="str">
            <v>62170180LN1</v>
          </cell>
          <cell r="B91">
            <v>62170</v>
          </cell>
          <cell r="C91" t="str">
            <v>AIR BAG ASSY, CURTAIN SHIELD, RH</v>
          </cell>
          <cell r="D91" t="str">
            <v>AIR BAG ASSY, CURTAIN SHIELD, RH</v>
          </cell>
          <cell r="H91">
            <v>38061</v>
          </cell>
          <cell r="I91">
            <v>5031</v>
          </cell>
          <cell r="J91" t="str">
            <v>Erin Pavey</v>
          </cell>
          <cell r="K91" t="str">
            <v>01-Buyer/Commodity Assignment Error</v>
          </cell>
          <cell r="L91" t="str">
            <v>duplicates to be deleted</v>
          </cell>
        </row>
        <row r="92">
          <cell r="A92" t="str">
            <v>62180180LL1</v>
          </cell>
          <cell r="B92">
            <v>62180</v>
          </cell>
          <cell r="C92" t="str">
            <v>AIR BAG ASSY, CURTAIN SHIELD, LH</v>
          </cell>
          <cell r="D92" t="str">
            <v>AIR BAG ASSY, CURTAIN SHIELD, LH</v>
          </cell>
          <cell r="H92">
            <v>38061</v>
          </cell>
          <cell r="I92">
            <v>5031</v>
          </cell>
          <cell r="J92" t="str">
            <v>Erin Pavey</v>
          </cell>
          <cell r="K92" t="str">
            <v>01-Buyer/Commodity Assignment Error</v>
          </cell>
          <cell r="L92" t="str">
            <v>duplicates to be deleted</v>
          </cell>
        </row>
        <row r="93">
          <cell r="A93" t="str">
            <v>62180180LM1</v>
          </cell>
          <cell r="B93">
            <v>62180</v>
          </cell>
          <cell r="C93" t="str">
            <v>AIR BAG ASSY, CURTAIN SHIELD, LH</v>
          </cell>
          <cell r="D93" t="str">
            <v>AIR BAG ASSY, CURTAIN SHIELD, LH</v>
          </cell>
          <cell r="H93">
            <v>38061</v>
          </cell>
          <cell r="I93">
            <v>5031</v>
          </cell>
          <cell r="J93" t="str">
            <v>Erin Pavey</v>
          </cell>
          <cell r="K93" t="str">
            <v>01-Buyer/Commodity Assignment Error</v>
          </cell>
          <cell r="L93" t="str">
            <v>duplicates to be deleted</v>
          </cell>
        </row>
        <row r="94">
          <cell r="A94" t="str">
            <v>62180180LN1</v>
          </cell>
          <cell r="B94">
            <v>62180</v>
          </cell>
          <cell r="C94" t="str">
            <v>AIR BAG ASSY, CURTAIN SHIELD, LH</v>
          </cell>
          <cell r="D94" t="str">
            <v>AIR BAG ASSY, CURTAIN SHIELD, LH</v>
          </cell>
          <cell r="H94">
            <v>38061</v>
          </cell>
          <cell r="I94">
            <v>5031</v>
          </cell>
          <cell r="J94" t="str">
            <v>Erin Pavey</v>
          </cell>
          <cell r="K94" t="str">
            <v>01-Buyer/Commodity Assignment Error</v>
          </cell>
          <cell r="L94" t="str">
            <v>duplicates to be deleted</v>
          </cell>
        </row>
        <row r="95">
          <cell r="A95" t="str">
            <v>62170180LL</v>
          </cell>
          <cell r="B95">
            <v>62170</v>
          </cell>
          <cell r="C95" t="str">
            <v>AIR BAG ASSY, CURTAIN SHIELD, RH</v>
          </cell>
          <cell r="D95" t="str">
            <v>AIR BAG ASSY,CURTAIN SHIELD, RH/LH</v>
          </cell>
          <cell r="H95">
            <v>37973</v>
          </cell>
          <cell r="I95">
            <v>5031</v>
          </cell>
          <cell r="J95" t="str">
            <v>Erin Pavey</v>
          </cell>
          <cell r="K95" t="str">
            <v>11-RFQs Outstanding</v>
          </cell>
          <cell r="L95" t="str">
            <v>redesign so had to re bid</v>
          </cell>
          <cell r="M95">
            <v>38016</v>
          </cell>
        </row>
        <row r="96">
          <cell r="A96" t="str">
            <v>62170180LM</v>
          </cell>
          <cell r="B96">
            <v>62170</v>
          </cell>
          <cell r="C96" t="str">
            <v>AIR BAG ASSY, CURTAIN SHIELD, RH</v>
          </cell>
          <cell r="D96" t="str">
            <v>AIR BAG ASSY, CURTAIN SHIELD, RH/LH</v>
          </cell>
          <cell r="H96">
            <v>37973</v>
          </cell>
          <cell r="I96">
            <v>5031</v>
          </cell>
          <cell r="J96" t="str">
            <v>Erin Pavey</v>
          </cell>
          <cell r="K96" t="str">
            <v>11-RFQs Outstanding</v>
          </cell>
          <cell r="L96" t="str">
            <v>redesign so had to re bid</v>
          </cell>
          <cell r="M96">
            <v>38016</v>
          </cell>
        </row>
        <row r="97">
          <cell r="A97" t="str">
            <v>62170180LN</v>
          </cell>
          <cell r="B97">
            <v>62170</v>
          </cell>
          <cell r="C97" t="str">
            <v>AIR BAG ASSY, CURTAIN SHIELD, RH</v>
          </cell>
          <cell r="D97" t="str">
            <v>AIR BAG ASSY, CURTAIN SHIELD, RH/LH</v>
          </cell>
          <cell r="H97">
            <v>37973</v>
          </cell>
          <cell r="I97">
            <v>5031</v>
          </cell>
          <cell r="J97" t="str">
            <v>Erin Pavey</v>
          </cell>
          <cell r="K97" t="str">
            <v>11-RFQs Outstanding</v>
          </cell>
          <cell r="L97" t="str">
            <v>redesign so had to re bid</v>
          </cell>
          <cell r="M97">
            <v>38016</v>
          </cell>
        </row>
        <row r="98">
          <cell r="A98" t="str">
            <v>73910180LL</v>
          </cell>
          <cell r="B98">
            <v>73910</v>
          </cell>
          <cell r="C98" t="e">
            <v>#N/A</v>
          </cell>
          <cell r="D98" t="str">
            <v>SIDE AIR BAG</v>
          </cell>
          <cell r="H98">
            <v>37963</v>
          </cell>
          <cell r="I98">
            <v>5031</v>
          </cell>
          <cell r="J98" t="str">
            <v>Erin Pavey</v>
          </cell>
          <cell r="K98" t="str">
            <v>12-RFQs Received</v>
          </cell>
          <cell r="L98" t="str">
            <v>waiting for engineering evaluation of suppliers</v>
          </cell>
          <cell r="M98">
            <v>38016</v>
          </cell>
        </row>
        <row r="99">
          <cell r="A99" t="str">
            <v>73910180LM</v>
          </cell>
          <cell r="B99">
            <v>73910</v>
          </cell>
          <cell r="C99" t="e">
            <v>#N/A</v>
          </cell>
          <cell r="D99" t="str">
            <v>SIDE AIR BAG</v>
          </cell>
          <cell r="H99">
            <v>37963</v>
          </cell>
          <cell r="I99">
            <v>5031</v>
          </cell>
          <cell r="J99" t="str">
            <v>Erin Pavey</v>
          </cell>
          <cell r="K99" t="str">
            <v>12-RFQs Received</v>
          </cell>
          <cell r="L99" t="str">
            <v>waiting for engineering evaluation of suppliers</v>
          </cell>
          <cell r="M99">
            <v>38016</v>
          </cell>
        </row>
        <row r="100">
          <cell r="A100" t="str">
            <v>73030180LL1</v>
          </cell>
          <cell r="B100">
            <v>73030</v>
          </cell>
          <cell r="C100" t="str">
            <v>BELT ASSY, RR SEAT LAP, CTR W/INNER RH</v>
          </cell>
          <cell r="D100" t="str">
            <v>BELT ASSY, RR SEAT LAP, CTR W/INNER RH</v>
          </cell>
          <cell r="H100">
            <v>37972</v>
          </cell>
          <cell r="I100">
            <v>5031</v>
          </cell>
          <cell r="J100" t="str">
            <v>Erin Pavey</v>
          </cell>
          <cell r="K100" t="str">
            <v>12-RFQs Received</v>
          </cell>
          <cell r="L100" t="str">
            <v>re-bid for further cost reduction, also design clarification</v>
          </cell>
          <cell r="M100">
            <v>38016</v>
          </cell>
        </row>
        <row r="101">
          <cell r="A101" t="str">
            <v>73040180LL1</v>
          </cell>
          <cell r="B101">
            <v>73040</v>
          </cell>
          <cell r="C101" t="str">
            <v>BELT ASSY, RR SEAT LAP, CTR W/INNER LH</v>
          </cell>
          <cell r="D101" t="str">
            <v>BELT ASSY, RR SEAT LAP, CTR W/INNER LH</v>
          </cell>
          <cell r="H101">
            <v>37972</v>
          </cell>
          <cell r="I101">
            <v>5031</v>
          </cell>
          <cell r="J101" t="str">
            <v>Erin Pavey</v>
          </cell>
          <cell r="K101" t="str">
            <v>12-RFQs Received</v>
          </cell>
          <cell r="L101" t="str">
            <v>re-bid for further cost reduction, also design clarification</v>
          </cell>
          <cell r="M101">
            <v>38016</v>
          </cell>
        </row>
        <row r="102">
          <cell r="A102" t="str">
            <v>73210180LL1</v>
          </cell>
          <cell r="B102">
            <v>73210</v>
          </cell>
          <cell r="C102" t="str">
            <v>BELT ASSY, FR SEAT, OUTER RH</v>
          </cell>
          <cell r="D102" t="str">
            <v>BELT ASSY, FR SEAT, OUTER RH</v>
          </cell>
          <cell r="H102">
            <v>37972</v>
          </cell>
          <cell r="I102">
            <v>5031</v>
          </cell>
          <cell r="J102" t="str">
            <v>Erin Pavey</v>
          </cell>
          <cell r="K102" t="str">
            <v>12-RFQs Received</v>
          </cell>
          <cell r="L102" t="str">
            <v>re-bid for further cost reduction, also design clarification</v>
          </cell>
          <cell r="M102">
            <v>38016</v>
          </cell>
        </row>
        <row r="103">
          <cell r="A103" t="str">
            <v>73220180LL1</v>
          </cell>
          <cell r="B103">
            <v>73220</v>
          </cell>
          <cell r="C103" t="e">
            <v>#N/A</v>
          </cell>
          <cell r="D103" t="str">
            <v>BELT ASSY, FR SEAT, OUTER LH</v>
          </cell>
          <cell r="H103">
            <v>37972</v>
          </cell>
          <cell r="I103">
            <v>5031</v>
          </cell>
          <cell r="J103" t="str">
            <v>Erin Pavey</v>
          </cell>
          <cell r="K103" t="str">
            <v>12-RFQs Received</v>
          </cell>
          <cell r="L103" t="str">
            <v>re-bid for further cost reduction, also design clarification</v>
          </cell>
          <cell r="M103">
            <v>38016</v>
          </cell>
        </row>
        <row r="104">
          <cell r="A104" t="str">
            <v>73230180LL1</v>
          </cell>
          <cell r="B104">
            <v>73230</v>
          </cell>
          <cell r="C104" t="str">
            <v>BELT ASSY, FR SEAT, INNER</v>
          </cell>
          <cell r="D104" t="str">
            <v>BELT ASSY, FR SEAT, INNER</v>
          </cell>
          <cell r="H104">
            <v>37972</v>
          </cell>
          <cell r="I104">
            <v>5031</v>
          </cell>
          <cell r="J104" t="str">
            <v>Erin Pavey</v>
          </cell>
          <cell r="K104" t="str">
            <v>12-RFQs Received</v>
          </cell>
          <cell r="L104" t="str">
            <v>re-bid for further cost reduction, also design clarification</v>
          </cell>
          <cell r="M104">
            <v>38016</v>
          </cell>
        </row>
        <row r="105">
          <cell r="A105" t="str">
            <v>73230180LM1</v>
          </cell>
          <cell r="B105">
            <v>73230</v>
          </cell>
          <cell r="C105" t="str">
            <v>BELT ASSY, FR SEAT, INNER</v>
          </cell>
          <cell r="D105" t="str">
            <v>BELT ASSY, FR SEAT, INNER</v>
          </cell>
          <cell r="H105">
            <v>37972</v>
          </cell>
          <cell r="I105">
            <v>5031</v>
          </cell>
          <cell r="J105" t="str">
            <v>Erin Pavey</v>
          </cell>
          <cell r="K105" t="str">
            <v>12-RFQs Received</v>
          </cell>
          <cell r="L105" t="str">
            <v>re-bid for further cost reduction, also design clarification</v>
          </cell>
          <cell r="M105">
            <v>38016</v>
          </cell>
        </row>
        <row r="106">
          <cell r="A106" t="str">
            <v>73301180LL1</v>
          </cell>
          <cell r="B106">
            <v>73301</v>
          </cell>
          <cell r="C106" t="str">
            <v>BELT SUB-ASSY, SEAT, OUTER A</v>
          </cell>
          <cell r="D106" t="str">
            <v>BELT SUB-ASSY, SEAT, OUTER A</v>
          </cell>
          <cell r="H106">
            <v>37972</v>
          </cell>
          <cell r="I106">
            <v>5031</v>
          </cell>
          <cell r="J106" t="str">
            <v>Erin Pavey</v>
          </cell>
          <cell r="K106" t="str">
            <v>12-RFQs Received</v>
          </cell>
          <cell r="L106" t="str">
            <v>re-bid for further cost reduction, also design clarification</v>
          </cell>
          <cell r="M106">
            <v>38016</v>
          </cell>
        </row>
        <row r="107">
          <cell r="A107" t="str">
            <v>73301180LM1</v>
          </cell>
          <cell r="B107">
            <v>73301</v>
          </cell>
          <cell r="C107" t="str">
            <v>BELT SUB-ASSY, SEAT, OUTER A</v>
          </cell>
          <cell r="D107" t="str">
            <v>BELT SUB-ASSY, SEAT, OUTER A</v>
          </cell>
          <cell r="H107">
            <v>37972</v>
          </cell>
          <cell r="I107">
            <v>5031</v>
          </cell>
          <cell r="J107" t="str">
            <v>Erin Pavey</v>
          </cell>
          <cell r="K107" t="str">
            <v>12-RFQs Received</v>
          </cell>
          <cell r="L107" t="str">
            <v>re-bid for further cost reduction, also design clarification</v>
          </cell>
          <cell r="M107">
            <v>38016</v>
          </cell>
        </row>
        <row r="108">
          <cell r="A108" t="str">
            <v>73306180LL1</v>
          </cell>
          <cell r="B108">
            <v>73306</v>
          </cell>
          <cell r="C108" t="str">
            <v>BELT SUB-ASSY, SEAT, INNER A</v>
          </cell>
          <cell r="D108" t="str">
            <v>BELT SUB-ASSY, SEAT, INNER A</v>
          </cell>
          <cell r="H108">
            <v>37972</v>
          </cell>
          <cell r="I108">
            <v>5031</v>
          </cell>
          <cell r="J108" t="str">
            <v>Erin Pavey</v>
          </cell>
          <cell r="K108" t="str">
            <v>12-RFQs Received</v>
          </cell>
          <cell r="L108" t="str">
            <v>re-bid for further cost reduction, also design clarification</v>
          </cell>
          <cell r="M108">
            <v>38016</v>
          </cell>
        </row>
        <row r="109">
          <cell r="A109" t="str">
            <v>73360180LL1</v>
          </cell>
          <cell r="B109">
            <v>73360</v>
          </cell>
          <cell r="C109" t="str">
            <v>BELT ASSY, RR SEAT, OUTER RH</v>
          </cell>
          <cell r="D109" t="str">
            <v>BELT ASSY, RR SEAT, OUTER RH</v>
          </cell>
          <cell r="H109">
            <v>37972</v>
          </cell>
          <cell r="I109">
            <v>5031</v>
          </cell>
          <cell r="J109" t="str">
            <v>Erin Pavey</v>
          </cell>
          <cell r="K109" t="str">
            <v>12-RFQs Received</v>
          </cell>
          <cell r="L109" t="str">
            <v>re-bid for further cost reduction, also design clarification</v>
          </cell>
          <cell r="M109">
            <v>38016</v>
          </cell>
        </row>
        <row r="110">
          <cell r="A110" t="str">
            <v>73920180LL1</v>
          </cell>
          <cell r="B110">
            <v>73920</v>
          </cell>
          <cell r="C110" t="str">
            <v>AIR BAG ASSY, FR SEAT, LH</v>
          </cell>
          <cell r="D110" t="str">
            <v>AIR BAG ASSY, FR SEAT, LH</v>
          </cell>
          <cell r="H110">
            <v>37972</v>
          </cell>
          <cell r="I110">
            <v>5031</v>
          </cell>
          <cell r="J110" t="str">
            <v>Erin Pavey</v>
          </cell>
          <cell r="K110" t="str">
            <v>12-RFQs Received</v>
          </cell>
          <cell r="L110" t="str">
            <v>re-bid for further cost reduction, also design clarification</v>
          </cell>
          <cell r="M110">
            <v>38016</v>
          </cell>
        </row>
        <row r="111">
          <cell r="A111" t="str">
            <v>73960180LL1</v>
          </cell>
          <cell r="B111">
            <v>73960</v>
          </cell>
          <cell r="C111" t="str">
            <v>AIR BAG ASSY, INSTR PNL PASS L/DOOR</v>
          </cell>
          <cell r="D111" t="str">
            <v>AIR BAG ASSY, INSTR PNL PASS L/DOOR</v>
          </cell>
          <cell r="H111">
            <v>37972</v>
          </cell>
          <cell r="I111">
            <v>5031</v>
          </cell>
          <cell r="J111" t="str">
            <v>Erin Pavey</v>
          </cell>
          <cell r="K111" t="str">
            <v>12-RFQs Received</v>
          </cell>
          <cell r="L111" t="str">
            <v>re-bid for further cost reduction, also design clarification</v>
          </cell>
          <cell r="M111">
            <v>38016</v>
          </cell>
        </row>
        <row r="112">
          <cell r="A112" t="str">
            <v>62180180LL</v>
          </cell>
          <cell r="B112">
            <v>62180</v>
          </cell>
          <cell r="C112" t="str">
            <v>AIR BAG ASSY, CURTAIN SHIELD, LH</v>
          </cell>
          <cell r="D112" t="str">
            <v>AIR BAG ASSY, CURTAIN SHIELD, RH/LH</v>
          </cell>
          <cell r="H112">
            <v>37973</v>
          </cell>
          <cell r="I112">
            <v>5031</v>
          </cell>
          <cell r="J112" t="str">
            <v>Erin Pavey</v>
          </cell>
          <cell r="K112" t="str">
            <v>12-RFQs Received</v>
          </cell>
          <cell r="L112" t="str">
            <v>re-bid for further cost reduction, also design clarification</v>
          </cell>
          <cell r="M112">
            <v>38016</v>
          </cell>
        </row>
        <row r="113">
          <cell r="A113" t="str">
            <v>62180180LM</v>
          </cell>
          <cell r="B113">
            <v>62180</v>
          </cell>
          <cell r="C113" t="str">
            <v>AIR BAG ASSY, CURTAIN SHIELD, LH</v>
          </cell>
          <cell r="D113" t="str">
            <v>AIR BAG ASSY, CURTAIN SHIELD,RH/LH</v>
          </cell>
          <cell r="H113">
            <v>37973</v>
          </cell>
          <cell r="I113">
            <v>5031</v>
          </cell>
          <cell r="J113" t="str">
            <v>Erin Pavey</v>
          </cell>
          <cell r="K113" t="str">
            <v>12-RFQs Received</v>
          </cell>
          <cell r="L113" t="str">
            <v>re-bid for further cost reduction, also design clarification</v>
          </cell>
          <cell r="M113">
            <v>38016</v>
          </cell>
        </row>
        <row r="114">
          <cell r="A114" t="str">
            <v>62180180LN</v>
          </cell>
          <cell r="B114">
            <v>62180</v>
          </cell>
          <cell r="C114" t="str">
            <v>AIR BAG ASSY, CURTAIN SHIELD, LH</v>
          </cell>
          <cell r="D114" t="str">
            <v>AIR BAG ASSY, CURTAIN SHIELD, RH/LH</v>
          </cell>
          <cell r="H114">
            <v>37973</v>
          </cell>
          <cell r="I114">
            <v>5031</v>
          </cell>
          <cell r="J114" t="str">
            <v>Erin Pavey</v>
          </cell>
          <cell r="K114" t="str">
            <v>12-RFQs Received</v>
          </cell>
          <cell r="L114" t="str">
            <v>re-bid for further cost reduction, also design clarification</v>
          </cell>
          <cell r="M114">
            <v>38016</v>
          </cell>
        </row>
        <row r="115">
          <cell r="A115" t="str">
            <v>42601180LL1</v>
          </cell>
          <cell r="B115">
            <v>42601</v>
          </cell>
          <cell r="C115" t="str">
            <v>WHEEL SUB-ASSY, DISC</v>
          </cell>
          <cell r="D115" t="str">
            <v>WHEEL SUB-ASSY, DISC</v>
          </cell>
          <cell r="H115">
            <v>38035</v>
          </cell>
          <cell r="I115">
            <v>5019</v>
          </cell>
          <cell r="J115" t="str">
            <v>Jenny Dyer</v>
          </cell>
          <cell r="K115" t="str">
            <v>11-RFQs Outstanding</v>
          </cell>
        </row>
        <row r="116">
          <cell r="A116" t="str">
            <v>42601180LM1</v>
          </cell>
          <cell r="B116">
            <v>42601</v>
          </cell>
          <cell r="C116" t="str">
            <v>WHEEL SUB-ASSY, DISC</v>
          </cell>
          <cell r="D116" t="str">
            <v>WHEEL SUB-ASSY, DISC</v>
          </cell>
          <cell r="H116">
            <v>38035</v>
          </cell>
          <cell r="I116">
            <v>5019</v>
          </cell>
          <cell r="J116" t="str">
            <v>Jenny Dyer</v>
          </cell>
          <cell r="K116" t="str">
            <v>11-RFQs Outstanding</v>
          </cell>
        </row>
        <row r="117">
          <cell r="A117" t="str">
            <v>42652180LL</v>
          </cell>
          <cell r="B117">
            <v>42652</v>
          </cell>
          <cell r="C117" t="str">
            <v>Tire</v>
          </cell>
          <cell r="D117" t="str">
            <v>TIRE, TUBELESS</v>
          </cell>
          <cell r="F117" t="str">
            <v>1780-2</v>
          </cell>
          <cell r="G117" t="str">
            <v>Michelin North America, Inc.</v>
          </cell>
          <cell r="H117">
            <v>37867</v>
          </cell>
          <cell r="I117">
            <v>5019</v>
          </cell>
          <cell r="J117" t="str">
            <v>Jenny Dyer</v>
          </cell>
          <cell r="K117" t="str">
            <v>Sourced</v>
          </cell>
        </row>
        <row r="118">
          <cell r="A118" t="str">
            <v>42652180LM</v>
          </cell>
          <cell r="B118">
            <v>42652</v>
          </cell>
          <cell r="C118" t="str">
            <v>Tire</v>
          </cell>
          <cell r="D118" t="str">
            <v>TIRE, TUBELESS</v>
          </cell>
          <cell r="F118" t="str">
            <v>0950-6, 1100-0, 1780-0</v>
          </cell>
          <cell r="G118" t="str">
            <v>Bridgestone/Firestone, Inc., Continental Tire North America, Inc., Michelin North America, Inc.</v>
          </cell>
          <cell r="H118">
            <v>37867</v>
          </cell>
          <cell r="I118">
            <v>5019</v>
          </cell>
          <cell r="J118" t="str">
            <v>Jenny Dyer</v>
          </cell>
          <cell r="K118" t="str">
            <v>Sourced</v>
          </cell>
        </row>
        <row r="119">
          <cell r="A119" t="str">
            <v>42652180LN</v>
          </cell>
          <cell r="B119">
            <v>42652</v>
          </cell>
          <cell r="C119" t="str">
            <v>Tire</v>
          </cell>
          <cell r="D119" t="str">
            <v>TIRE, TUBELESS</v>
          </cell>
          <cell r="F119" t="str">
            <v>1250-0</v>
          </cell>
          <cell r="G119" t="str">
            <v>Goodyear Tire &amp; Rubber Company</v>
          </cell>
          <cell r="H119">
            <v>37867</v>
          </cell>
          <cell r="I119">
            <v>5019</v>
          </cell>
          <cell r="J119" t="str">
            <v>Jenny Dyer</v>
          </cell>
          <cell r="K119" t="str">
            <v>Sourced</v>
          </cell>
        </row>
        <row r="120">
          <cell r="A120" t="str">
            <v>42652180LQ</v>
          </cell>
          <cell r="B120">
            <v>42652</v>
          </cell>
          <cell r="C120" t="str">
            <v>Tire</v>
          </cell>
          <cell r="D120" t="str">
            <v>TIRE, TUBELESS</v>
          </cell>
          <cell r="F120" t="str">
            <v>1780-0, 0950-6</v>
          </cell>
          <cell r="G120" t="str">
            <v>Michelin North America, Inc., Bridgestone/Firestone, Inc.</v>
          </cell>
          <cell r="H120">
            <v>37893</v>
          </cell>
          <cell r="I120">
            <v>5019</v>
          </cell>
          <cell r="J120" t="str">
            <v>Jenny Dyer</v>
          </cell>
          <cell r="K120" t="str">
            <v>Sourced</v>
          </cell>
        </row>
        <row r="121">
          <cell r="A121" t="str">
            <v>63651180LL1</v>
          </cell>
          <cell r="B121">
            <v>63651</v>
          </cell>
          <cell r="C121" t="e">
            <v>#N/A</v>
          </cell>
          <cell r="D121" t="str">
            <v>BOX, ROOF CONSOLE</v>
          </cell>
          <cell r="H121">
            <v>38061</v>
          </cell>
          <cell r="I121">
            <v>5038</v>
          </cell>
          <cell r="J121" t="str">
            <v>Kelly Burgess</v>
          </cell>
          <cell r="K121" t="str">
            <v>02-Open Registration(by PM)</v>
          </cell>
          <cell r="L121" t="str">
            <v>rejected, Will Kline part</v>
          </cell>
        </row>
        <row r="122">
          <cell r="A122" t="str">
            <v>81240180LL1</v>
          </cell>
          <cell r="B122">
            <v>81240</v>
          </cell>
          <cell r="C122" t="e">
            <v>#N/A</v>
          </cell>
          <cell r="D122" t="str">
            <v>LAMP ASSY, DOME</v>
          </cell>
          <cell r="H122">
            <v>38061</v>
          </cell>
          <cell r="I122">
            <v>5038</v>
          </cell>
          <cell r="J122" t="str">
            <v>Kelly Burgess</v>
          </cell>
          <cell r="K122" t="str">
            <v>02-Open Registration(by PM)</v>
          </cell>
          <cell r="L122" t="str">
            <v>rejected, possibly part of headliner, Traci fitch</v>
          </cell>
        </row>
        <row r="123">
          <cell r="A123" t="str">
            <v>81240180LM1</v>
          </cell>
          <cell r="B123">
            <v>81240</v>
          </cell>
          <cell r="C123" t="e">
            <v>#N/A</v>
          </cell>
          <cell r="D123" t="str">
            <v>LAMP ASSY, DOME</v>
          </cell>
          <cell r="H123">
            <v>38061</v>
          </cell>
          <cell r="I123">
            <v>5038</v>
          </cell>
          <cell r="J123" t="str">
            <v>Kelly Burgess</v>
          </cell>
          <cell r="K123" t="str">
            <v>02-Open Registration(by PM)</v>
          </cell>
          <cell r="L123" t="str">
            <v>rejected, possibly part of headliner, Traci fitch</v>
          </cell>
        </row>
        <row r="124">
          <cell r="A124" t="str">
            <v>81240180LN1</v>
          </cell>
          <cell r="B124">
            <v>81240</v>
          </cell>
          <cell r="C124" t="e">
            <v>#N/A</v>
          </cell>
          <cell r="D124" t="str">
            <v>LAMP ASSY, DOME</v>
          </cell>
          <cell r="H124">
            <v>38061</v>
          </cell>
          <cell r="I124">
            <v>5038</v>
          </cell>
          <cell r="J124" t="str">
            <v>Kelly Burgess</v>
          </cell>
          <cell r="K124" t="str">
            <v>02-Open Registration(by PM)</v>
          </cell>
          <cell r="L124" t="str">
            <v>rejected, possibly part of headliner, Traci fitch</v>
          </cell>
        </row>
        <row r="125">
          <cell r="A125" t="str">
            <v>81110180LL1</v>
          </cell>
          <cell r="B125">
            <v>81110</v>
          </cell>
          <cell r="C125" t="str">
            <v>HEADLAMP ASSY, RH</v>
          </cell>
          <cell r="D125" t="str">
            <v>HEADLAMP ASSY, RH</v>
          </cell>
          <cell r="H125">
            <v>37972</v>
          </cell>
          <cell r="I125">
            <v>5038</v>
          </cell>
          <cell r="J125" t="str">
            <v>Kelly Burgess</v>
          </cell>
          <cell r="K125" t="str">
            <v>12-RFQs Received</v>
          </cell>
          <cell r="L125" t="str">
            <v>target negotiation delay</v>
          </cell>
          <cell r="M125">
            <v>38016</v>
          </cell>
        </row>
        <row r="126">
          <cell r="A126" t="str">
            <v>81150180LL1</v>
          </cell>
          <cell r="B126">
            <v>81150</v>
          </cell>
          <cell r="C126" t="str">
            <v>HEADLAMP ASSY, LH</v>
          </cell>
          <cell r="D126" t="str">
            <v>HEADLAMP ASSY, LH</v>
          </cell>
          <cell r="H126">
            <v>37972</v>
          </cell>
          <cell r="I126">
            <v>5038</v>
          </cell>
          <cell r="J126" t="str">
            <v>Kelly Burgess</v>
          </cell>
          <cell r="K126" t="str">
            <v>12-RFQs Received</v>
          </cell>
          <cell r="L126" t="str">
            <v>target negotiation delay</v>
          </cell>
          <cell r="M126">
            <v>38016</v>
          </cell>
        </row>
        <row r="127">
          <cell r="A127" t="str">
            <v>81550180LL1</v>
          </cell>
          <cell r="B127">
            <v>81550</v>
          </cell>
          <cell r="C127" t="str">
            <v>LAMP ASSY, RR COMBINATION, RH</v>
          </cell>
          <cell r="D127" t="str">
            <v>LAMP ASSY, RR COMBINATION, RH</v>
          </cell>
          <cell r="H127">
            <v>37972</v>
          </cell>
          <cell r="I127">
            <v>5038</v>
          </cell>
          <cell r="J127" t="str">
            <v>Kelly Burgess</v>
          </cell>
          <cell r="K127" t="str">
            <v>12-RFQs Received</v>
          </cell>
          <cell r="L127" t="str">
            <v>CP NET delay, TTC did not get target with wire harness re-entered until 12/23/03</v>
          </cell>
          <cell r="M127">
            <v>38002</v>
          </cell>
        </row>
        <row r="128">
          <cell r="A128" t="str">
            <v>81560180LL1</v>
          </cell>
          <cell r="B128">
            <v>81560</v>
          </cell>
          <cell r="C128" t="str">
            <v>LAMP ASSY, RR COMBINATION, LH</v>
          </cell>
          <cell r="D128" t="str">
            <v>LAMP ASSY, RR COMBINATION, LH</v>
          </cell>
          <cell r="H128">
            <v>37972</v>
          </cell>
          <cell r="I128">
            <v>5038</v>
          </cell>
          <cell r="J128" t="str">
            <v>Kelly Burgess</v>
          </cell>
          <cell r="K128" t="str">
            <v>12-RFQs Received</v>
          </cell>
          <cell r="L128" t="str">
            <v>CP NET delay, TTC did not get target with wire harness re-entered until 12/23/03</v>
          </cell>
          <cell r="M128">
            <v>38002</v>
          </cell>
        </row>
        <row r="129">
          <cell r="A129" t="str">
            <v>74610180LL1</v>
          </cell>
          <cell r="B129">
            <v>74610</v>
          </cell>
          <cell r="C129" t="str">
            <v>GRIP ASSY, ASSIST</v>
          </cell>
          <cell r="D129" t="str">
            <v>GRIP ASSY, ASSIST</v>
          </cell>
          <cell r="H129">
            <v>38061</v>
          </cell>
          <cell r="I129">
            <v>5010</v>
          </cell>
          <cell r="J129" t="str">
            <v>Kristy Burris</v>
          </cell>
          <cell r="K129" t="str">
            <v>02-Open Registration(by PM)</v>
          </cell>
          <cell r="L129" t="str">
            <v>OK</v>
          </cell>
        </row>
        <row r="130">
          <cell r="A130" t="str">
            <v>74610180LM1</v>
          </cell>
          <cell r="B130">
            <v>74610</v>
          </cell>
          <cell r="C130" t="str">
            <v>GRIP ASSY, ASSIST</v>
          </cell>
          <cell r="D130" t="str">
            <v>GRIP ASSY, ASSIST</v>
          </cell>
          <cell r="H130">
            <v>38061</v>
          </cell>
          <cell r="I130">
            <v>5010</v>
          </cell>
          <cell r="J130" t="str">
            <v>Kristy Burris</v>
          </cell>
          <cell r="K130" t="str">
            <v>02-Open Registration(by PM)</v>
          </cell>
          <cell r="L130" t="str">
            <v>OK</v>
          </cell>
        </row>
        <row r="131">
          <cell r="A131" t="str">
            <v>74231180LL</v>
          </cell>
          <cell r="B131">
            <v>74231</v>
          </cell>
          <cell r="C131" t="e">
            <v>#N/A</v>
          </cell>
          <cell r="D131" t="str">
            <v>PANEL, FR DOOR ARMREST BASE,UPR RH</v>
          </cell>
          <cell r="H131">
            <v>37995</v>
          </cell>
          <cell r="I131">
            <v>5010</v>
          </cell>
          <cell r="J131" t="str">
            <v>Kristy Burris</v>
          </cell>
          <cell r="K131" t="str">
            <v>03-Open Registration(by Buyer)</v>
          </cell>
          <cell r="L131" t="str">
            <v>armrest bases are level 2 to switch bases, should be direct supply to Lauren Abercrombie</v>
          </cell>
        </row>
        <row r="132">
          <cell r="A132" t="str">
            <v>74231180LM1</v>
          </cell>
          <cell r="B132">
            <v>74231</v>
          </cell>
          <cell r="C132" t="e">
            <v>#N/A</v>
          </cell>
          <cell r="D132" t="str">
            <v>PANEL, FR DOOR ARMREST BASE,UPR RH</v>
          </cell>
          <cell r="H132">
            <v>37995</v>
          </cell>
          <cell r="I132">
            <v>5010</v>
          </cell>
          <cell r="J132" t="str">
            <v>Kristy Burris</v>
          </cell>
          <cell r="K132" t="str">
            <v>03-Open Registration(by Buyer)</v>
          </cell>
          <cell r="L132" t="str">
            <v>see above</v>
          </cell>
        </row>
        <row r="133">
          <cell r="A133" t="str">
            <v>74231180LN1</v>
          </cell>
          <cell r="B133">
            <v>74231</v>
          </cell>
          <cell r="C133" t="e">
            <v>#N/A</v>
          </cell>
          <cell r="D133" t="str">
            <v>PANEL, FR DOOR ARMREST BASE,UPR RH</v>
          </cell>
          <cell r="H133">
            <v>37995</v>
          </cell>
          <cell r="I133">
            <v>5010</v>
          </cell>
          <cell r="J133" t="str">
            <v>Kristy Burris</v>
          </cell>
          <cell r="K133" t="str">
            <v>03-Open Registration(by Buyer)</v>
          </cell>
          <cell r="L133" t="str">
            <v>see above</v>
          </cell>
        </row>
        <row r="134">
          <cell r="A134" t="str">
            <v>74231180LP1</v>
          </cell>
          <cell r="B134">
            <v>74231</v>
          </cell>
          <cell r="C134" t="e">
            <v>#N/A</v>
          </cell>
          <cell r="D134" t="str">
            <v>PANEL, FR DOOR ARMREST BASE,UPR RH</v>
          </cell>
          <cell r="H134">
            <v>37995</v>
          </cell>
          <cell r="I134">
            <v>5010</v>
          </cell>
          <cell r="J134" t="str">
            <v>Kristy Burris</v>
          </cell>
          <cell r="K134" t="str">
            <v>03-Open Registration(by Buyer)</v>
          </cell>
          <cell r="L134" t="str">
            <v>see above</v>
          </cell>
        </row>
        <row r="135">
          <cell r="A135" t="str">
            <v>74232180LL</v>
          </cell>
          <cell r="B135">
            <v>74232</v>
          </cell>
          <cell r="C135" t="e">
            <v>#N/A</v>
          </cell>
          <cell r="D135" t="str">
            <v>PANEL, FR DOOR ARMREST BASE,UPR LH</v>
          </cell>
          <cell r="H135">
            <v>37995</v>
          </cell>
          <cell r="I135">
            <v>5010</v>
          </cell>
          <cell r="J135" t="str">
            <v>Kristy Burris</v>
          </cell>
          <cell r="K135" t="str">
            <v>03-Open Registration(by Buyer)</v>
          </cell>
          <cell r="L135" t="str">
            <v>see above</v>
          </cell>
        </row>
        <row r="136">
          <cell r="A136" t="str">
            <v>74232180LM1</v>
          </cell>
          <cell r="B136">
            <v>74232</v>
          </cell>
          <cell r="C136" t="e">
            <v>#N/A</v>
          </cell>
          <cell r="D136" t="str">
            <v>PANEL, FR DOOR ARMREST BASE,UPR LH</v>
          </cell>
          <cell r="H136">
            <v>37995</v>
          </cell>
          <cell r="I136">
            <v>5010</v>
          </cell>
          <cell r="J136" t="str">
            <v>Kristy Burris</v>
          </cell>
          <cell r="K136" t="str">
            <v>03-Open Registration(by Buyer)</v>
          </cell>
          <cell r="L136" t="str">
            <v>see above</v>
          </cell>
        </row>
        <row r="137">
          <cell r="A137" t="str">
            <v>74232180LN1</v>
          </cell>
          <cell r="B137">
            <v>74232</v>
          </cell>
          <cell r="C137" t="e">
            <v>#N/A</v>
          </cell>
          <cell r="D137" t="str">
            <v>PANEL, FR DOOR ARMREST BASE,UPR RH</v>
          </cell>
          <cell r="H137">
            <v>37995</v>
          </cell>
          <cell r="I137">
            <v>5010</v>
          </cell>
          <cell r="J137" t="str">
            <v>Kristy Burris</v>
          </cell>
          <cell r="K137" t="str">
            <v>03-Open Registration(by Buyer)</v>
          </cell>
          <cell r="L137" t="str">
            <v>see above</v>
          </cell>
        </row>
        <row r="138">
          <cell r="A138" t="str">
            <v>74232180LP1</v>
          </cell>
          <cell r="B138">
            <v>74232</v>
          </cell>
          <cell r="C138" t="e">
            <v>#N/A</v>
          </cell>
          <cell r="D138" t="str">
            <v>PANEL, FR DOOR ARMREST BASE,UPR LH</v>
          </cell>
          <cell r="H138">
            <v>37995</v>
          </cell>
          <cell r="I138">
            <v>5010</v>
          </cell>
          <cell r="J138" t="str">
            <v>Kristy Burris</v>
          </cell>
          <cell r="K138" t="str">
            <v>03-Open Registration(by Buyer)</v>
          </cell>
          <cell r="L138" t="str">
            <v>see above</v>
          </cell>
        </row>
        <row r="139">
          <cell r="A139" t="str">
            <v>74232180LQ1</v>
          </cell>
          <cell r="B139">
            <v>74232</v>
          </cell>
          <cell r="C139" t="e">
            <v>#N/A</v>
          </cell>
          <cell r="D139" t="str">
            <v>PANEL, FR DOOR ARMREST BASE,UPR LH</v>
          </cell>
          <cell r="H139">
            <v>37995</v>
          </cell>
          <cell r="I139">
            <v>5010</v>
          </cell>
          <cell r="J139" t="str">
            <v>Kristy Burris</v>
          </cell>
          <cell r="K139" t="str">
            <v>03-Open Registration(by Buyer)</v>
          </cell>
          <cell r="L139" t="str">
            <v>see above</v>
          </cell>
        </row>
        <row r="140">
          <cell r="A140" t="str">
            <v>74271180LL1</v>
          </cell>
          <cell r="B140">
            <v>74271</v>
          </cell>
          <cell r="C140" t="e">
            <v>#N/A</v>
          </cell>
          <cell r="D140" t="str">
            <v>PANEL, FR DOOR ARMREST BASE,UPR LH</v>
          </cell>
          <cell r="H140">
            <v>37995</v>
          </cell>
          <cell r="I140">
            <v>5010</v>
          </cell>
          <cell r="J140" t="str">
            <v>Kristy Burris</v>
          </cell>
          <cell r="K140" t="str">
            <v>03-Open Registration(by Buyer)</v>
          </cell>
          <cell r="L140" t="str">
            <v>see above</v>
          </cell>
        </row>
        <row r="141">
          <cell r="A141" t="str">
            <v>74271180LM1</v>
          </cell>
          <cell r="B141">
            <v>74271</v>
          </cell>
          <cell r="C141" t="e">
            <v>#N/A</v>
          </cell>
          <cell r="D141" t="str">
            <v>PANEL, RR DOOR ARMREST BASE,UPR RH/LH</v>
          </cell>
          <cell r="H141">
            <v>37995</v>
          </cell>
          <cell r="I141">
            <v>5010</v>
          </cell>
          <cell r="J141" t="str">
            <v>Kristy Burris</v>
          </cell>
          <cell r="K141" t="str">
            <v>03-Open Registration(by Buyer)</v>
          </cell>
          <cell r="L141" t="str">
            <v>see above</v>
          </cell>
        </row>
        <row r="142">
          <cell r="A142" t="str">
            <v>74271180LN1</v>
          </cell>
          <cell r="B142">
            <v>74271</v>
          </cell>
          <cell r="C142" t="e">
            <v>#N/A</v>
          </cell>
          <cell r="D142" t="str">
            <v>PANEL, FR DOOR ARMREST BASE, UPR LH</v>
          </cell>
          <cell r="H142">
            <v>37995</v>
          </cell>
          <cell r="I142">
            <v>5010</v>
          </cell>
          <cell r="J142" t="str">
            <v>Kristy Burris</v>
          </cell>
          <cell r="K142" t="str">
            <v>03-Open Registration(by Buyer)</v>
          </cell>
          <cell r="L142" t="str">
            <v>see above</v>
          </cell>
        </row>
        <row r="143">
          <cell r="A143" t="str">
            <v>74271180LP1</v>
          </cell>
          <cell r="B143">
            <v>74271</v>
          </cell>
          <cell r="C143" t="e">
            <v>#N/A</v>
          </cell>
          <cell r="D143" t="str">
            <v>PANEL, FR DOOR ARMREST BASE,UPR LH</v>
          </cell>
          <cell r="H143">
            <v>37995</v>
          </cell>
          <cell r="I143">
            <v>5010</v>
          </cell>
          <cell r="J143" t="str">
            <v>Kristy Burris</v>
          </cell>
          <cell r="K143" t="str">
            <v>03-Open Registration(by Buyer)</v>
          </cell>
          <cell r="L143" t="str">
            <v>see above</v>
          </cell>
        </row>
        <row r="144">
          <cell r="A144" t="str">
            <v>74272180LL1</v>
          </cell>
          <cell r="B144">
            <v>74272</v>
          </cell>
          <cell r="C144" t="e">
            <v>#N/A</v>
          </cell>
          <cell r="D144" t="str">
            <v>PANEL, FR DOOR ARMREST BASE,UPR LH</v>
          </cell>
          <cell r="H144">
            <v>37995</v>
          </cell>
          <cell r="I144">
            <v>5010</v>
          </cell>
          <cell r="J144" t="str">
            <v>Kristy Burris</v>
          </cell>
          <cell r="K144" t="str">
            <v>03-Open Registration(by Buyer)</v>
          </cell>
          <cell r="L144" t="str">
            <v>see above</v>
          </cell>
        </row>
        <row r="145">
          <cell r="A145" t="str">
            <v>74272180LM1</v>
          </cell>
          <cell r="B145">
            <v>74272</v>
          </cell>
          <cell r="C145" t="e">
            <v>#N/A</v>
          </cell>
          <cell r="D145" t="str">
            <v>PANEL, RR DOOR ARMREST BASE,UPR RH/LH</v>
          </cell>
          <cell r="H145">
            <v>37995</v>
          </cell>
          <cell r="I145">
            <v>5010</v>
          </cell>
          <cell r="J145" t="str">
            <v>Kristy Burris</v>
          </cell>
          <cell r="K145" t="str">
            <v>03-Open Registration(by Buyer)</v>
          </cell>
          <cell r="L145" t="str">
            <v>see above</v>
          </cell>
        </row>
        <row r="146">
          <cell r="A146" t="str">
            <v>74272180LN1</v>
          </cell>
          <cell r="B146">
            <v>74272</v>
          </cell>
          <cell r="C146" t="e">
            <v>#N/A</v>
          </cell>
          <cell r="D146" t="str">
            <v>PANEL, FR DOOR ARMREST BASE,UPR LH</v>
          </cell>
          <cell r="H146">
            <v>37995</v>
          </cell>
          <cell r="I146">
            <v>5010</v>
          </cell>
          <cell r="J146" t="str">
            <v>Kristy Burris</v>
          </cell>
          <cell r="K146" t="str">
            <v>03-Open Registration(by Buyer)</v>
          </cell>
          <cell r="L146" t="str">
            <v>see above</v>
          </cell>
        </row>
        <row r="147">
          <cell r="A147" t="str">
            <v>74272180LP1</v>
          </cell>
          <cell r="B147">
            <v>74272</v>
          </cell>
          <cell r="C147" t="e">
            <v>#N/A</v>
          </cell>
          <cell r="D147" t="str">
            <v>PANEL, FR DOOR ARMREST BASE,UPR LH</v>
          </cell>
          <cell r="H147">
            <v>37995</v>
          </cell>
          <cell r="I147">
            <v>5010</v>
          </cell>
          <cell r="J147" t="str">
            <v>Kristy Burris</v>
          </cell>
          <cell r="K147" t="str">
            <v>03-Open Registration(by Buyer)</v>
          </cell>
          <cell r="L147" t="str">
            <v>see above</v>
          </cell>
        </row>
        <row r="148">
          <cell r="A148" t="str">
            <v>74310180LL1</v>
          </cell>
          <cell r="B148">
            <v>74310</v>
          </cell>
          <cell r="C148" t="str">
            <v>VISOR ASSY, RH</v>
          </cell>
          <cell r="D148" t="str">
            <v>VISOR ASSY, RH</v>
          </cell>
          <cell r="E148" t="str">
            <v>ON-SITE</v>
          </cell>
          <cell r="H148">
            <v>38061</v>
          </cell>
          <cell r="I148">
            <v>5007</v>
          </cell>
          <cell r="J148" t="str">
            <v>Traci Fitch</v>
          </cell>
          <cell r="K148" t="str">
            <v>02-Open Registration(by PM)</v>
          </cell>
          <cell r="L148" t="str">
            <v>part of headliner, not sure if modular or not, buyer will reject until decision made around Jan/end timing</v>
          </cell>
        </row>
        <row r="149">
          <cell r="A149" t="str">
            <v>74310180LM1</v>
          </cell>
          <cell r="B149">
            <v>74310</v>
          </cell>
          <cell r="C149" t="str">
            <v>VISOR ASSY, RH</v>
          </cell>
          <cell r="D149" t="str">
            <v>VISOR ASSY, RH</v>
          </cell>
          <cell r="E149" t="str">
            <v>ON-SITE</v>
          </cell>
          <cell r="H149">
            <v>38061</v>
          </cell>
          <cell r="I149">
            <v>5007</v>
          </cell>
          <cell r="J149" t="str">
            <v>Traci Fitch</v>
          </cell>
          <cell r="K149" t="str">
            <v>02-Open Registration(by PM)</v>
          </cell>
          <cell r="L149" t="str">
            <v>see above</v>
          </cell>
        </row>
        <row r="150">
          <cell r="A150" t="str">
            <v>74310180LN1</v>
          </cell>
          <cell r="B150">
            <v>74310</v>
          </cell>
          <cell r="C150" t="str">
            <v>VISOR ASSY, RH</v>
          </cell>
          <cell r="D150" t="str">
            <v>VISOR ASSY, RH</v>
          </cell>
          <cell r="E150" t="str">
            <v>ON-SITE</v>
          </cell>
          <cell r="H150">
            <v>38061</v>
          </cell>
          <cell r="I150">
            <v>5007</v>
          </cell>
          <cell r="J150" t="str">
            <v>Traci Fitch</v>
          </cell>
          <cell r="K150" t="str">
            <v>02-Open Registration(by PM)</v>
          </cell>
          <cell r="L150" t="str">
            <v>see above</v>
          </cell>
        </row>
        <row r="151">
          <cell r="A151" t="str">
            <v>74320180LL1</v>
          </cell>
          <cell r="B151">
            <v>74320</v>
          </cell>
          <cell r="C151" t="str">
            <v>VISOR ASSY, LH</v>
          </cell>
          <cell r="D151" t="str">
            <v>VISOR ASSY, LH</v>
          </cell>
          <cell r="E151" t="str">
            <v>ON-SITE</v>
          </cell>
          <cell r="H151">
            <v>38061</v>
          </cell>
          <cell r="I151">
            <v>5007</v>
          </cell>
          <cell r="J151" t="str">
            <v>Traci Fitch</v>
          </cell>
          <cell r="K151" t="str">
            <v>02-Open Registration(by PM)</v>
          </cell>
          <cell r="L151" t="str">
            <v>see above</v>
          </cell>
        </row>
        <row r="152">
          <cell r="A152" t="str">
            <v>74320180LM1</v>
          </cell>
          <cell r="B152">
            <v>74320</v>
          </cell>
          <cell r="C152" t="str">
            <v>VISOR ASSY, LH</v>
          </cell>
          <cell r="D152" t="str">
            <v>VISOR ASSY, LH</v>
          </cell>
          <cell r="E152" t="str">
            <v>ON-SITE</v>
          </cell>
          <cell r="H152">
            <v>38061</v>
          </cell>
          <cell r="I152">
            <v>5007</v>
          </cell>
          <cell r="J152" t="str">
            <v>Traci Fitch</v>
          </cell>
          <cell r="K152" t="str">
            <v>02-Open Registration(by PM)</v>
          </cell>
          <cell r="L152" t="str">
            <v>see above</v>
          </cell>
        </row>
        <row r="153">
          <cell r="A153" t="str">
            <v>74320180LN1</v>
          </cell>
          <cell r="B153">
            <v>74320</v>
          </cell>
          <cell r="C153" t="str">
            <v>VISOR ASSY, LH</v>
          </cell>
          <cell r="D153" t="str">
            <v>VISOR ASSY, LH</v>
          </cell>
          <cell r="E153" t="str">
            <v>ON-SITE</v>
          </cell>
          <cell r="H153">
            <v>38061</v>
          </cell>
          <cell r="I153">
            <v>5007</v>
          </cell>
          <cell r="J153" t="str">
            <v>Traci Fitch</v>
          </cell>
          <cell r="K153" t="str">
            <v>02-Open Registration(by PM)</v>
          </cell>
          <cell r="L153" t="str">
            <v>see above</v>
          </cell>
        </row>
        <row r="154">
          <cell r="A154" t="str">
            <v>74320180LP1</v>
          </cell>
          <cell r="B154">
            <v>74320</v>
          </cell>
          <cell r="C154" t="str">
            <v>VISOR ASSY, LH</v>
          </cell>
          <cell r="D154" t="str">
            <v>VISOR ASSY, LH</v>
          </cell>
          <cell r="E154" t="str">
            <v>ON-SITE</v>
          </cell>
          <cell r="H154">
            <v>38061</v>
          </cell>
          <cell r="I154">
            <v>5007</v>
          </cell>
          <cell r="J154" t="str">
            <v>Traci Fitch</v>
          </cell>
          <cell r="K154" t="str">
            <v>02-Open Registration(by PM)</v>
          </cell>
          <cell r="L154" t="str">
            <v>see above</v>
          </cell>
        </row>
        <row r="155">
          <cell r="A155" t="str">
            <v>74320180LQ1</v>
          </cell>
          <cell r="B155">
            <v>74320</v>
          </cell>
          <cell r="C155" t="str">
            <v>VISOR ASSY, LH</v>
          </cell>
          <cell r="D155" t="str">
            <v>VISOR ASSY, LH</v>
          </cell>
          <cell r="E155" t="str">
            <v>ON-SITE</v>
          </cell>
          <cell r="H155">
            <v>38061</v>
          </cell>
          <cell r="I155">
            <v>5007</v>
          </cell>
          <cell r="J155" t="str">
            <v>Traci Fitch</v>
          </cell>
          <cell r="K155" t="str">
            <v>02-Open Registration(by PM)</v>
          </cell>
          <cell r="L155" t="str">
            <v>see above</v>
          </cell>
        </row>
        <row r="156">
          <cell r="A156" t="str">
            <v>74320180LR1</v>
          </cell>
          <cell r="B156">
            <v>74320</v>
          </cell>
          <cell r="C156" t="str">
            <v>VISOR ASSY, LH</v>
          </cell>
          <cell r="D156" t="str">
            <v>VISOR ASSY, LH</v>
          </cell>
          <cell r="E156" t="str">
            <v>ON-SITE</v>
          </cell>
          <cell r="H156">
            <v>38061</v>
          </cell>
          <cell r="I156">
            <v>5007</v>
          </cell>
          <cell r="J156" t="str">
            <v>Traci Fitch</v>
          </cell>
          <cell r="K156" t="str">
            <v>02-Open Registration(by PM)</v>
          </cell>
          <cell r="L156" t="str">
            <v>see above</v>
          </cell>
        </row>
        <row r="157">
          <cell r="A157" t="str">
            <v>74348180LL1</v>
          </cell>
          <cell r="B157">
            <v>74348</v>
          </cell>
          <cell r="C157" t="e">
            <v>#N/A</v>
          </cell>
          <cell r="D157" t="str">
            <v>HOLDER, VISOR</v>
          </cell>
          <cell r="E157" t="str">
            <v>ON-SITE</v>
          </cell>
          <cell r="H157">
            <v>38061</v>
          </cell>
          <cell r="I157">
            <v>5007</v>
          </cell>
          <cell r="J157" t="str">
            <v>Traci Fitch</v>
          </cell>
          <cell r="K157" t="str">
            <v>02-Open Registration(by PM)</v>
          </cell>
          <cell r="L157" t="str">
            <v>see above</v>
          </cell>
        </row>
        <row r="158">
          <cell r="A158" t="str">
            <v>67061180LR</v>
          </cell>
          <cell r="B158">
            <v>67061</v>
          </cell>
          <cell r="C158" t="str">
            <v>PANEL SET, DOOR TRIM</v>
          </cell>
          <cell r="D158" t="str">
            <v>FRONT DOOR TRIM ASSY</v>
          </cell>
          <cell r="E158" t="str">
            <v>ON-SITE</v>
          </cell>
          <cell r="H158">
            <v>37972</v>
          </cell>
          <cell r="I158">
            <v>5008</v>
          </cell>
          <cell r="J158" t="str">
            <v>Wes Triplett</v>
          </cell>
          <cell r="K158" t="str">
            <v>05-Source to Reference Supplier</v>
          </cell>
          <cell r="L158" t="str">
            <v>meeting Friday the 9th at TTC, negotiating target</v>
          </cell>
          <cell r="M158">
            <v>38016</v>
          </cell>
        </row>
        <row r="159">
          <cell r="A159" t="str">
            <v>67061180LM</v>
          </cell>
          <cell r="B159">
            <v>67061</v>
          </cell>
          <cell r="C159" t="str">
            <v>PANEL SET, DOOR TRIM</v>
          </cell>
          <cell r="D159" t="str">
            <v>DOOR TRIM ASSY</v>
          </cell>
          <cell r="E159" t="str">
            <v>ON-SITE</v>
          </cell>
          <cell r="H159">
            <v>37973</v>
          </cell>
          <cell r="I159">
            <v>5008</v>
          </cell>
          <cell r="J159" t="str">
            <v>Wes Triplett</v>
          </cell>
          <cell r="K159" t="str">
            <v>05-Source to Reference Supplier</v>
          </cell>
          <cell r="L159" t="str">
            <v>meeting Friday the 9th at TTC, negotiating target</v>
          </cell>
          <cell r="M159">
            <v>38016</v>
          </cell>
        </row>
        <row r="160">
          <cell r="A160" t="str">
            <v>67061180LP</v>
          </cell>
          <cell r="B160">
            <v>67061</v>
          </cell>
          <cell r="C160" t="str">
            <v>PANEL SET, DOOR TRIM</v>
          </cell>
          <cell r="D160" t="str">
            <v>DOOR TRIM ASSY</v>
          </cell>
          <cell r="E160" t="str">
            <v>ON-SITE</v>
          </cell>
          <cell r="H160">
            <v>37973</v>
          </cell>
          <cell r="I160">
            <v>5008</v>
          </cell>
          <cell r="J160" t="str">
            <v>Wes Triplett</v>
          </cell>
          <cell r="K160" t="str">
            <v>05-Source to Reference Supplier</v>
          </cell>
          <cell r="L160" t="str">
            <v>meeting Friday the 9th at TTC, negotiating target</v>
          </cell>
          <cell r="M160">
            <v>38016</v>
          </cell>
        </row>
        <row r="161">
          <cell r="A161" t="str">
            <v>67061180LL</v>
          </cell>
          <cell r="B161">
            <v>67061</v>
          </cell>
          <cell r="C161" t="str">
            <v>PANEL SET, DOOR TRIM</v>
          </cell>
          <cell r="D161" t="str">
            <v>DOOR TRIM ASSY</v>
          </cell>
          <cell r="E161" t="str">
            <v>ON-SITE</v>
          </cell>
          <cell r="H161">
            <v>37973</v>
          </cell>
          <cell r="I161">
            <v>5008</v>
          </cell>
          <cell r="J161" t="str">
            <v>Wes Triplett</v>
          </cell>
          <cell r="K161" t="str">
            <v>11-RFQs Outstanding</v>
          </cell>
          <cell r="L161" t="str">
            <v>meeting Friday the 9th at TTC, negotiating target</v>
          </cell>
          <cell r="M161">
            <v>38016</v>
          </cell>
        </row>
        <row r="162">
          <cell r="A162" t="str">
            <v>67061180LN</v>
          </cell>
          <cell r="B162">
            <v>67061</v>
          </cell>
          <cell r="C162" t="str">
            <v>PANEL SET, DOOR TRIM</v>
          </cell>
          <cell r="D162" t="str">
            <v>DOOR TRIM ASSY</v>
          </cell>
          <cell r="E162" t="str">
            <v>ON-SITE</v>
          </cell>
          <cell r="H162">
            <v>37973</v>
          </cell>
          <cell r="I162">
            <v>5008</v>
          </cell>
          <cell r="J162" t="str">
            <v>Wes Triplett</v>
          </cell>
          <cell r="K162" t="str">
            <v>11-RFQs Outstanding</v>
          </cell>
          <cell r="L162" t="str">
            <v>meeting Friday the 9th at TTC, negotiating target</v>
          </cell>
          <cell r="M162">
            <v>38016</v>
          </cell>
        </row>
        <row r="163">
          <cell r="A163" t="str">
            <v>67061180LQ</v>
          </cell>
          <cell r="B163">
            <v>67061</v>
          </cell>
          <cell r="C163" t="str">
            <v>PANEL SET, DOOR TRIM</v>
          </cell>
          <cell r="D163" t="str">
            <v>FRONT DOOR TRIM ASSY</v>
          </cell>
          <cell r="E163" t="str">
            <v>ON-SITE</v>
          </cell>
          <cell r="H163">
            <v>37973</v>
          </cell>
          <cell r="I163">
            <v>5008</v>
          </cell>
          <cell r="J163" t="str">
            <v>Wes Triplett</v>
          </cell>
          <cell r="K163" t="str">
            <v>11-RFQs Outstanding</v>
          </cell>
          <cell r="L163" t="str">
            <v>meeting Friday the 9th at TTC, negotiating target</v>
          </cell>
          <cell r="M163">
            <v>38016</v>
          </cell>
        </row>
        <row r="164">
          <cell r="A164" t="str">
            <v>55438180LL1</v>
          </cell>
          <cell r="B164">
            <v>55438</v>
          </cell>
          <cell r="C164" t="str">
            <v>RETAINER, INSTR PANEL FINISH PANEL, NO.2</v>
          </cell>
          <cell r="D164" t="str">
            <v>RETAINER, INSTR PANEL FINISH PANEL, NO.2</v>
          </cell>
          <cell r="E164" t="str">
            <v>ON-SITE</v>
          </cell>
          <cell r="H164">
            <v>38061</v>
          </cell>
          <cell r="I164">
            <v>5009</v>
          </cell>
          <cell r="J164" t="str">
            <v>Will Kline</v>
          </cell>
          <cell r="K164" t="str">
            <v>02-Open Registration(by PM)</v>
          </cell>
          <cell r="L164" t="str">
            <v>should be stamping, investigating</v>
          </cell>
        </row>
        <row r="165">
          <cell r="A165" t="str">
            <v>55561180LL1</v>
          </cell>
          <cell r="B165">
            <v>55561</v>
          </cell>
          <cell r="C165" t="str">
            <v>STRIKER, GLOVE COMPARTMENT DOOR LOCK</v>
          </cell>
          <cell r="D165" t="str">
            <v>STRIKER, GLOVE COMPARTMENT DOOR LOCK</v>
          </cell>
          <cell r="E165" t="str">
            <v>ON-SITE</v>
          </cell>
          <cell r="H165">
            <v>38061</v>
          </cell>
          <cell r="I165">
            <v>5009</v>
          </cell>
          <cell r="J165" t="str">
            <v>Will Kline</v>
          </cell>
          <cell r="K165" t="str">
            <v>02-Open Registration(by PM)</v>
          </cell>
          <cell r="L165" t="str">
            <v>should be stamping, investigating</v>
          </cell>
        </row>
        <row r="166">
          <cell r="A166" t="str">
            <v>63650180LL1</v>
          </cell>
          <cell r="B166">
            <v>63650</v>
          </cell>
          <cell r="C166" t="str">
            <v>BOX ASSY, ROOF CONSOLE</v>
          </cell>
          <cell r="D166" t="str">
            <v>BOX ASSY, ROOF CONSOLE</v>
          </cell>
          <cell r="E166" t="str">
            <v>ON-SITE</v>
          </cell>
          <cell r="H166">
            <v>38061</v>
          </cell>
          <cell r="I166">
            <v>5009</v>
          </cell>
          <cell r="J166" t="str">
            <v>Will Kline</v>
          </cell>
          <cell r="K166" t="str">
            <v>02-Open Registration(by PM)</v>
          </cell>
          <cell r="L166" t="str">
            <v>might be level 2 to Traci, investigating</v>
          </cell>
        </row>
        <row r="167">
          <cell r="A167" t="str">
            <v>63650180LM1</v>
          </cell>
          <cell r="B167">
            <v>63650</v>
          </cell>
          <cell r="C167" t="str">
            <v>BOX ASSY, ROOF CONSOLE</v>
          </cell>
          <cell r="D167" t="str">
            <v>BOX ASSY, ROOF CONSOLE</v>
          </cell>
          <cell r="E167" t="str">
            <v>ON-SITE</v>
          </cell>
          <cell r="H167">
            <v>38061</v>
          </cell>
          <cell r="I167">
            <v>5009</v>
          </cell>
          <cell r="J167" t="str">
            <v>Will Kline</v>
          </cell>
          <cell r="K167" t="str">
            <v>02-Open Registration(by PM)</v>
          </cell>
          <cell r="L167" t="str">
            <v>might be level 2 to Traci, investigating</v>
          </cell>
        </row>
        <row r="168">
          <cell r="A168" t="str">
            <v>63650180LN1</v>
          </cell>
          <cell r="B168">
            <v>63650</v>
          </cell>
          <cell r="C168" t="str">
            <v>BOX ASSY, ROOF CONSOLE</v>
          </cell>
          <cell r="D168" t="str">
            <v>BOX ASSY, ROOF CONSOLE</v>
          </cell>
          <cell r="E168" t="str">
            <v>ON-SITE</v>
          </cell>
          <cell r="H168">
            <v>38061</v>
          </cell>
          <cell r="I168">
            <v>5009</v>
          </cell>
          <cell r="J168" t="str">
            <v>Will Kline</v>
          </cell>
          <cell r="K168" t="str">
            <v>02-Open Registration(by PM)</v>
          </cell>
          <cell r="L168" t="str">
            <v>might be level 2 to Traci, investigating</v>
          </cell>
        </row>
        <row r="169">
          <cell r="A169" t="str">
            <v>50540180LL1</v>
          </cell>
          <cell r="B169">
            <v>50540</v>
          </cell>
          <cell r="C169" t="str">
            <v>DOOR ASSY, AIR BAG PASSENGER</v>
          </cell>
          <cell r="D169" t="str">
            <v>DOOR ASSY, AIR BAG PASSENGER</v>
          </cell>
          <cell r="E169" t="str">
            <v>ON-SITE</v>
          </cell>
          <cell r="H169">
            <v>37972</v>
          </cell>
          <cell r="I169">
            <v>5009</v>
          </cell>
          <cell r="J169" t="str">
            <v>Will Kline</v>
          </cell>
          <cell r="K169" t="str">
            <v>05-Source to Reference Supplier</v>
          </cell>
          <cell r="L169" t="str">
            <v>engineering held plastic buyer responsible for achieving overall target including stampings and ducts, also Simon said since TG will get 300X wanted to make them sweat</v>
          </cell>
          <cell r="M169">
            <v>38009</v>
          </cell>
        </row>
        <row r="170">
          <cell r="A170" t="str">
            <v>55045180LL1</v>
          </cell>
          <cell r="B170">
            <v>55045</v>
          </cell>
          <cell r="C170" t="str">
            <v>PANEL SUB-ASSY, INSTR PNL FINISH, LWR</v>
          </cell>
          <cell r="D170" t="str">
            <v>PANEL SUB-ASSY, INSTR PANEL FINISH,LWR</v>
          </cell>
          <cell r="E170" t="str">
            <v>ON-SITE</v>
          </cell>
          <cell r="H170">
            <v>37972</v>
          </cell>
          <cell r="I170">
            <v>5009</v>
          </cell>
          <cell r="J170" t="str">
            <v>Will Kline</v>
          </cell>
          <cell r="K170" t="str">
            <v>05-Source to Reference Supplier</v>
          </cell>
          <cell r="L170" t="str">
            <v>see above</v>
          </cell>
          <cell r="M170">
            <v>38009</v>
          </cell>
        </row>
        <row r="171">
          <cell r="A171" t="str">
            <v>55046180LL1</v>
          </cell>
          <cell r="B171">
            <v>55046</v>
          </cell>
          <cell r="C171" t="str">
            <v>PANEL SUB-ASSY, INSTR PNL FINISH, LWR LH</v>
          </cell>
          <cell r="D171" t="str">
            <v>PANEL SUB-ASSY, INSTR PNL FINISH,LWR LH</v>
          </cell>
          <cell r="E171" t="str">
            <v>ON-SITE</v>
          </cell>
          <cell r="H171">
            <v>37972</v>
          </cell>
          <cell r="I171">
            <v>5009</v>
          </cell>
          <cell r="J171" t="str">
            <v>Will Kline</v>
          </cell>
          <cell r="K171" t="str">
            <v>05-Source to Reference Supplier</v>
          </cell>
          <cell r="L171" t="str">
            <v>see above</v>
          </cell>
          <cell r="M171">
            <v>38009</v>
          </cell>
        </row>
        <row r="172">
          <cell r="A172" t="str">
            <v>55317180LN1</v>
          </cell>
          <cell r="B172">
            <v>55317</v>
          </cell>
          <cell r="C172" t="str">
            <v>SPACER, INSTRUMENT PANEL, NO.3</v>
          </cell>
          <cell r="D172" t="str">
            <v>PANEL, INSTRUMENT SIDE</v>
          </cell>
          <cell r="E172" t="str">
            <v>ON-SITE</v>
          </cell>
          <cell r="H172">
            <v>37972</v>
          </cell>
          <cell r="I172">
            <v>5009</v>
          </cell>
          <cell r="J172" t="str">
            <v>Will Kline</v>
          </cell>
          <cell r="K172" t="str">
            <v>05-Source to Reference Supplier</v>
          </cell>
          <cell r="L172" t="str">
            <v>see above</v>
          </cell>
          <cell r="M172">
            <v>38009</v>
          </cell>
        </row>
        <row r="173">
          <cell r="A173" t="str">
            <v>55405180LM1</v>
          </cell>
          <cell r="B173">
            <v>55405</v>
          </cell>
          <cell r="C173" t="str">
            <v>PANEL SUB-ASSY, INSTR CSTR FINISH, CTR</v>
          </cell>
          <cell r="D173" t="str">
            <v>PANEL SUB-ASSY, INSTR CSTR FINISH, CTR</v>
          </cell>
          <cell r="E173" t="str">
            <v>ON-SITE</v>
          </cell>
          <cell r="H173">
            <v>37972</v>
          </cell>
          <cell r="I173">
            <v>5009</v>
          </cell>
          <cell r="J173" t="str">
            <v>Will Kline</v>
          </cell>
          <cell r="K173" t="str">
            <v>05-Source to Reference Supplier</v>
          </cell>
          <cell r="L173" t="str">
            <v>see above</v>
          </cell>
          <cell r="M173">
            <v>38009</v>
          </cell>
        </row>
        <row r="174">
          <cell r="A174" t="str">
            <v>55411180LL1</v>
          </cell>
          <cell r="B174">
            <v>55411</v>
          </cell>
          <cell r="C174" t="str">
            <v>PANEL, INSTRUMENT CLUSTER FINISH</v>
          </cell>
          <cell r="D174" t="str">
            <v>PANEL, INSTRUMENT CLUSTER FINISH</v>
          </cell>
          <cell r="E174" t="str">
            <v>ON-SITE</v>
          </cell>
          <cell r="H174">
            <v>37972</v>
          </cell>
          <cell r="I174">
            <v>5009</v>
          </cell>
          <cell r="J174" t="str">
            <v>Will Kline</v>
          </cell>
          <cell r="K174" t="str">
            <v>05-Source to Reference Supplier</v>
          </cell>
          <cell r="L174" t="str">
            <v>see above</v>
          </cell>
          <cell r="M174">
            <v>38009</v>
          </cell>
        </row>
        <row r="175">
          <cell r="A175" t="str">
            <v>55411180LM1</v>
          </cell>
          <cell r="B175">
            <v>55411</v>
          </cell>
          <cell r="C175" t="str">
            <v>PANEL, INSTRUMENT CLUSTER FINISH</v>
          </cell>
          <cell r="D175" t="str">
            <v>PANEL, INSTRUMENT CLUSTER FINISH</v>
          </cell>
          <cell r="E175" t="str">
            <v>ON-SITE</v>
          </cell>
          <cell r="H175">
            <v>37972</v>
          </cell>
          <cell r="I175">
            <v>5009</v>
          </cell>
          <cell r="J175" t="str">
            <v>Will Kline</v>
          </cell>
          <cell r="K175" t="str">
            <v>05-Source to Reference Supplier</v>
          </cell>
          <cell r="L175" t="str">
            <v>see above</v>
          </cell>
          <cell r="M175">
            <v>38009</v>
          </cell>
        </row>
        <row r="176">
          <cell r="A176" t="str">
            <v>55441180LL1</v>
          </cell>
          <cell r="B176">
            <v>55441</v>
          </cell>
          <cell r="C176" t="str">
            <v>BOX, INSTRUMENT PANEL</v>
          </cell>
          <cell r="D176" t="str">
            <v>BOX, INSTRUMENT PANEL</v>
          </cell>
          <cell r="E176" t="str">
            <v>ON-SITE</v>
          </cell>
          <cell r="H176">
            <v>37972</v>
          </cell>
          <cell r="I176">
            <v>5009</v>
          </cell>
          <cell r="J176" t="str">
            <v>Will Kline</v>
          </cell>
          <cell r="K176" t="str">
            <v>05-Source to Reference Supplier</v>
          </cell>
          <cell r="L176" t="str">
            <v>see above</v>
          </cell>
          <cell r="M176">
            <v>38009</v>
          </cell>
        </row>
        <row r="177">
          <cell r="A177" t="str">
            <v>55449180LL1</v>
          </cell>
          <cell r="B177">
            <v>55449</v>
          </cell>
          <cell r="C177" t="str">
            <v>BASE, SWITCH</v>
          </cell>
          <cell r="D177" t="str">
            <v>BASE, SWITCH</v>
          </cell>
          <cell r="E177" t="str">
            <v>ON-SITE</v>
          </cell>
          <cell r="H177">
            <v>37972</v>
          </cell>
          <cell r="I177">
            <v>5009</v>
          </cell>
          <cell r="J177" t="str">
            <v>Will Kline</v>
          </cell>
          <cell r="K177" t="str">
            <v>05-Source to Reference Supplier</v>
          </cell>
          <cell r="L177" t="str">
            <v>see above</v>
          </cell>
          <cell r="M177">
            <v>38009</v>
          </cell>
        </row>
        <row r="178">
          <cell r="A178" t="str">
            <v>55479180LL1</v>
          </cell>
          <cell r="B178">
            <v>55479</v>
          </cell>
          <cell r="C178" t="str">
            <v>COVER, INSTRUMENT, LWR CTR</v>
          </cell>
          <cell r="D178" t="str">
            <v>COVER, INSTRUMENT, LWR CTR</v>
          </cell>
          <cell r="E178" t="str">
            <v>ON-SITE</v>
          </cell>
          <cell r="H178">
            <v>37972</v>
          </cell>
          <cell r="I178">
            <v>5009</v>
          </cell>
          <cell r="J178" t="str">
            <v>Will Kline</v>
          </cell>
          <cell r="K178" t="str">
            <v>05-Source to Reference Supplier</v>
          </cell>
          <cell r="L178" t="str">
            <v>see above</v>
          </cell>
          <cell r="M178">
            <v>38009</v>
          </cell>
        </row>
        <row r="179">
          <cell r="A179" t="str">
            <v>55550180LL1</v>
          </cell>
          <cell r="B179">
            <v>55550</v>
          </cell>
          <cell r="C179" t="str">
            <v>DOOR ASSY, GLOVE COMPARTMENT</v>
          </cell>
          <cell r="D179" t="str">
            <v>DOOR ASSY, GLOVE COMPARTMENT</v>
          </cell>
          <cell r="E179" t="str">
            <v>ON-SITE</v>
          </cell>
          <cell r="H179">
            <v>37972</v>
          </cell>
          <cell r="I179">
            <v>5009</v>
          </cell>
          <cell r="J179" t="str">
            <v>Will Kline</v>
          </cell>
          <cell r="K179" t="str">
            <v>05-Source to Reference Supplier</v>
          </cell>
          <cell r="L179" t="str">
            <v>see above</v>
          </cell>
          <cell r="M179">
            <v>38009</v>
          </cell>
        </row>
        <row r="180">
          <cell r="A180" t="str">
            <v>55607180LL1</v>
          </cell>
          <cell r="B180">
            <v>55607</v>
          </cell>
          <cell r="C180" t="str">
            <v>COVER SUB-ASSY, INSTR PANEL UNDER, NO. 2</v>
          </cell>
          <cell r="D180" t="str">
            <v>COVER SUB-ASSY, INSTR PANEL UNDER, NO.2</v>
          </cell>
          <cell r="E180" t="str">
            <v>ON-SITE</v>
          </cell>
          <cell r="H180">
            <v>37972</v>
          </cell>
          <cell r="I180">
            <v>5009</v>
          </cell>
          <cell r="J180" t="str">
            <v>Will Kline</v>
          </cell>
          <cell r="K180" t="str">
            <v>05-Source to Reference Supplier</v>
          </cell>
          <cell r="L180" t="str">
            <v>see above</v>
          </cell>
          <cell r="M180">
            <v>38009</v>
          </cell>
        </row>
        <row r="181">
          <cell r="A181" t="str">
            <v>55650180LL1</v>
          </cell>
          <cell r="B181">
            <v>55650</v>
          </cell>
          <cell r="C181" t="str">
            <v>REGISTER ASSY, INSTRUMENT PANEL, NO.1</v>
          </cell>
          <cell r="D181" t="str">
            <v>REGISTER ASSY, INSTRUMENT PANEL, NO.1</v>
          </cell>
          <cell r="E181" t="str">
            <v>ON-SITE</v>
          </cell>
          <cell r="H181">
            <v>37972</v>
          </cell>
          <cell r="I181">
            <v>5009</v>
          </cell>
          <cell r="J181" t="str">
            <v>Will Kline</v>
          </cell>
          <cell r="K181" t="str">
            <v>05-Source to Reference Supplier</v>
          </cell>
          <cell r="L181" t="str">
            <v>see above</v>
          </cell>
          <cell r="M181">
            <v>38009</v>
          </cell>
        </row>
        <row r="182">
          <cell r="A182" t="str">
            <v>55950180LL1</v>
          </cell>
          <cell r="B182">
            <v>55950</v>
          </cell>
          <cell r="C182" t="str">
            <v>NOZZLE ASSY, DEFROSTER</v>
          </cell>
          <cell r="D182" t="str">
            <v>NOZZLE ASSY, DEFROSTER</v>
          </cell>
          <cell r="E182" t="str">
            <v>ON-SITE</v>
          </cell>
          <cell r="H182">
            <v>37972</v>
          </cell>
          <cell r="I182">
            <v>5009</v>
          </cell>
          <cell r="J182" t="str">
            <v>Will Kline</v>
          </cell>
          <cell r="K182" t="str">
            <v>05-Source to Reference Supplier</v>
          </cell>
          <cell r="L182" t="str">
            <v>see above</v>
          </cell>
          <cell r="M182">
            <v>38009</v>
          </cell>
        </row>
        <row r="183">
          <cell r="A183" t="str">
            <v>55990180LL1</v>
          </cell>
          <cell r="B183">
            <v>55990</v>
          </cell>
          <cell r="C183" t="str">
            <v>NOZZLE ASSY, DEFROSTER, LWR</v>
          </cell>
          <cell r="D183" t="str">
            <v>NOZZLE ASSY, DEFROSTER, LWR</v>
          </cell>
          <cell r="E183" t="str">
            <v>ON-SITE</v>
          </cell>
          <cell r="H183">
            <v>37972</v>
          </cell>
          <cell r="I183">
            <v>5009</v>
          </cell>
          <cell r="J183" t="str">
            <v>Will Kline</v>
          </cell>
          <cell r="K183" t="str">
            <v>05-Source to Reference Supplier</v>
          </cell>
          <cell r="L183" t="str">
            <v>see above</v>
          </cell>
          <cell r="M183">
            <v>38009</v>
          </cell>
        </row>
        <row r="184">
          <cell r="A184" t="str">
            <v>55407180LL1</v>
          </cell>
          <cell r="B184">
            <v>55407</v>
          </cell>
          <cell r="C184" t="str">
            <v>COVER SUB-ASSY, INSTRUMENT, LWR</v>
          </cell>
          <cell r="D184" t="str">
            <v>COVER SUB-ASSY, INSTRUMENT, LWR</v>
          </cell>
          <cell r="E184" t="str">
            <v>ON-SITE</v>
          </cell>
          <cell r="H184">
            <v>37973</v>
          </cell>
          <cell r="I184">
            <v>5009</v>
          </cell>
          <cell r="J184" t="str">
            <v>Will Kline</v>
          </cell>
          <cell r="K184" t="str">
            <v>05-Source to Reference Supplier</v>
          </cell>
          <cell r="L184" t="str">
            <v>see above</v>
          </cell>
          <cell r="M184">
            <v>38009</v>
          </cell>
        </row>
        <row r="185">
          <cell r="A185" t="str">
            <v>55620180LL1</v>
          </cell>
          <cell r="B185">
            <v>55620</v>
          </cell>
          <cell r="C185" t="str">
            <v>HOLDER ASSY, INSTRUMENT PANEL CUP</v>
          </cell>
          <cell r="D185" t="str">
            <v>HOLDER ASSY, INSTRUMENT PANEL CUP</v>
          </cell>
          <cell r="E185" t="str">
            <v>ON-SITE</v>
          </cell>
          <cell r="H185">
            <v>37973</v>
          </cell>
          <cell r="I185">
            <v>5009</v>
          </cell>
          <cell r="J185" t="str">
            <v>Will Kline</v>
          </cell>
          <cell r="K185" t="str">
            <v>05-Source to Reference Supplier</v>
          </cell>
          <cell r="L185" t="str">
            <v>see above</v>
          </cell>
          <cell r="M185">
            <v>38009</v>
          </cell>
        </row>
        <row r="186">
          <cell r="A186" t="str">
            <v>55405180LL1</v>
          </cell>
          <cell r="B186">
            <v>55405</v>
          </cell>
          <cell r="C186" t="str">
            <v>PANEL SUB-ASSY, INSTR CSTR FINISH, CTR</v>
          </cell>
          <cell r="D186" t="str">
            <v>PANEL SUB-ASSY, INSTR CSTR FINISH, CTR</v>
          </cell>
          <cell r="E186" t="str">
            <v>ON-SITE</v>
          </cell>
          <cell r="H186">
            <v>37991</v>
          </cell>
          <cell r="I186">
            <v>5009</v>
          </cell>
          <cell r="J186" t="str">
            <v>Will Kline</v>
          </cell>
          <cell r="K186" t="str">
            <v>06-Strategy Prep</v>
          </cell>
          <cell r="L186" t="str">
            <v>couldn't put both NAMC's on same RFQ, buyer moving it on</v>
          </cell>
          <cell r="M186">
            <v>38009</v>
          </cell>
        </row>
        <row r="187">
          <cell r="A187" t="str">
            <v>55308180LM1</v>
          </cell>
          <cell r="B187">
            <v>55308</v>
          </cell>
          <cell r="C187" t="str">
            <v>BRACKET SUB-ASSY, INSTRUMENT PANEL, CTR</v>
          </cell>
          <cell r="D187" t="str">
            <v>BRACKET SUB-ASSY, INSTRUMENT PANEL, CTR</v>
          </cell>
          <cell r="H187">
            <v>37972</v>
          </cell>
          <cell r="I187">
            <v>5012</v>
          </cell>
          <cell r="J187" t="str">
            <v>All Stamping Parts</v>
          </cell>
          <cell r="K187" t="str">
            <v>05-Source to Reference Supplier</v>
          </cell>
        </row>
        <row r="188">
          <cell r="A188" t="str">
            <v>61187180LM1</v>
          </cell>
          <cell r="B188">
            <v>61187</v>
          </cell>
          <cell r="C188" t="str">
            <v>BRACKET, INSTRUMENT PANEL SIDE, NO.4</v>
          </cell>
          <cell r="D188" t="str">
            <v>BRACKET, INSTRUMENT PANEL SIDE, NO.4</v>
          </cell>
          <cell r="H188">
            <v>37972</v>
          </cell>
          <cell r="I188">
            <v>5012</v>
          </cell>
          <cell r="J188" t="str">
            <v>All Stamping Parts</v>
          </cell>
          <cell r="K188" t="str">
            <v>11-RFQs Outstanding</v>
          </cell>
        </row>
        <row r="189">
          <cell r="A189" t="str">
            <v>55304180LM1</v>
          </cell>
          <cell r="B189">
            <v>55304</v>
          </cell>
          <cell r="C189" t="str">
            <v>STAY SUB-ASSY, INSTRUMENT PANEL, CTR</v>
          </cell>
          <cell r="D189" t="str">
            <v>STAY SUB-ASSY, INSTRUMENT PANEL, CTR</v>
          </cell>
          <cell r="H189">
            <v>37972</v>
          </cell>
          <cell r="I189">
            <v>5012</v>
          </cell>
          <cell r="J189" t="str">
            <v>All Stamping Parts</v>
          </cell>
          <cell r="K189" t="str">
            <v>12-RFQs Received</v>
          </cell>
        </row>
        <row r="190">
          <cell r="A190" t="str">
            <v>55461180LL1</v>
          </cell>
          <cell r="B190">
            <v>55461</v>
          </cell>
          <cell r="C190" t="str">
            <v>INSERT, INSTRUMENT PNL SAFETY PAD, NO. 1</v>
          </cell>
          <cell r="D190" t="str">
            <v>INSERT, INSTRUMENT PNL SAFETY PAD, NO.1</v>
          </cell>
          <cell r="H190">
            <v>37972</v>
          </cell>
          <cell r="I190">
            <v>5012</v>
          </cell>
          <cell r="J190" t="str">
            <v>All Stamping Parts</v>
          </cell>
          <cell r="K190" t="str">
            <v>12-RFQs Received</v>
          </cell>
        </row>
        <row r="191">
          <cell r="A191" t="str">
            <v>82715180LY1</v>
          </cell>
          <cell r="B191">
            <v>82715</v>
          </cell>
          <cell r="C191" t="str">
            <v>BRACKET, WIRING HARNESS CLAMP</v>
          </cell>
          <cell r="D191" t="str">
            <v>BRACKET, WIRING HARNESS CLAMP</v>
          </cell>
          <cell r="F191" t="str">
            <v>3230-1</v>
          </cell>
          <cell r="G191" t="str">
            <v>Pacific Manufacturing Ohio (TSI)</v>
          </cell>
          <cell r="H191">
            <v>37960</v>
          </cell>
          <cell r="I191">
            <v>5012</v>
          </cell>
          <cell r="J191" t="str">
            <v>All Stamping Parts</v>
          </cell>
          <cell r="K191" t="str">
            <v>Sourced</v>
          </cell>
        </row>
        <row r="192">
          <cell r="A192" t="str">
            <v>82715180LR1</v>
          </cell>
          <cell r="B192">
            <v>82715</v>
          </cell>
          <cell r="C192" t="str">
            <v>BRACKET, WIRING HARNESS CLAMP</v>
          </cell>
          <cell r="D192" t="str">
            <v>BRACKET, WIRING HARNESS CLAMP</v>
          </cell>
          <cell r="F192" t="str">
            <v>3230-1</v>
          </cell>
          <cell r="G192" t="str">
            <v>Pacific Manufacturing Ohio (TSI)</v>
          </cell>
          <cell r="H192">
            <v>37973</v>
          </cell>
          <cell r="I192">
            <v>5012</v>
          </cell>
          <cell r="J192" t="str">
            <v>All Stamping Parts</v>
          </cell>
          <cell r="K192" t="str">
            <v>Sourced</v>
          </cell>
        </row>
        <row r="193">
          <cell r="A193" t="str">
            <v>82715180LU1</v>
          </cell>
          <cell r="B193">
            <v>82715</v>
          </cell>
          <cell r="C193" t="str">
            <v>BRACKET, WIRING HARNESS CLAMP</v>
          </cell>
          <cell r="D193" t="str">
            <v>BRACKET, WIRING HARNESS CLAMP</v>
          </cell>
          <cell r="F193" t="str">
            <v>3230-1</v>
          </cell>
          <cell r="G193" t="str">
            <v>Pacific Manufacturing Ohio (TSI)</v>
          </cell>
          <cell r="H193">
            <v>37973</v>
          </cell>
          <cell r="I193">
            <v>5012</v>
          </cell>
          <cell r="J193" t="str">
            <v>All Stamping Parts</v>
          </cell>
          <cell r="K193" t="str">
            <v>Sourced</v>
          </cell>
        </row>
        <row r="194">
          <cell r="A194" t="str">
            <v>82715180LW1</v>
          </cell>
          <cell r="B194">
            <v>82715</v>
          </cell>
          <cell r="C194" t="str">
            <v>BRACKET, WIRING HARNESS CLAMP</v>
          </cell>
          <cell r="D194" t="str">
            <v>BRACKET, WIRING HARNESS CLAMP</v>
          </cell>
          <cell r="F194" t="str">
            <v>3230-1</v>
          </cell>
          <cell r="G194" t="str">
            <v>Pacific Manufacturing Ohio (TSI)</v>
          </cell>
          <cell r="H194">
            <v>37973</v>
          </cell>
          <cell r="I194">
            <v>5012</v>
          </cell>
          <cell r="J194" t="str">
            <v>All Stamping Parts</v>
          </cell>
          <cell r="K194" t="str">
            <v>Sourced</v>
          </cell>
        </row>
        <row r="195">
          <cell r="A195" t="str">
            <v>82715180LX1</v>
          </cell>
          <cell r="B195">
            <v>82715</v>
          </cell>
          <cell r="C195" t="str">
            <v>BRACKET, WIRING HARNESS CLAMP</v>
          </cell>
          <cell r="D195" t="str">
            <v>BRACKET, WIRING HARNESS CLAMP</v>
          </cell>
          <cell r="F195" t="str">
            <v>3230-1</v>
          </cell>
          <cell r="G195" t="str">
            <v>Pacific Manufacturing Ohio (TSI)</v>
          </cell>
          <cell r="H195">
            <v>37973</v>
          </cell>
          <cell r="I195">
            <v>5012</v>
          </cell>
          <cell r="J195" t="str">
            <v>All Stamping Parts</v>
          </cell>
          <cell r="K195" t="str">
            <v>Sourced</v>
          </cell>
        </row>
        <row r="196">
          <cell r="A196" t="str">
            <v>82729180LX1</v>
          </cell>
          <cell r="B196">
            <v>82729</v>
          </cell>
          <cell r="C196" t="str">
            <v>BRACKET, WIRING HARNESS CLAMP</v>
          </cell>
          <cell r="D196" t="str">
            <v>BRACKET, WIRING HARNESS CLAMP</v>
          </cell>
          <cell r="F196" t="str">
            <v>3230-1</v>
          </cell>
          <cell r="G196" t="str">
            <v>Pacific Manufacturing Ohio (TSI)</v>
          </cell>
          <cell r="H196">
            <v>37973</v>
          </cell>
          <cell r="I196">
            <v>5012</v>
          </cell>
          <cell r="J196" t="str">
            <v>All Stamping Parts</v>
          </cell>
          <cell r="K196" t="str">
            <v>Sourced</v>
          </cell>
        </row>
        <row r="197">
          <cell r="A197" t="str">
            <v>82729180LY1</v>
          </cell>
          <cell r="B197">
            <v>82729</v>
          </cell>
          <cell r="C197" t="str">
            <v>BRACKET, WIRING HARNESS CLAMP</v>
          </cell>
          <cell r="D197" t="str">
            <v>BRACKET, WIRING HARNESS CLAMP</v>
          </cell>
          <cell r="F197" t="str">
            <v>3230-1</v>
          </cell>
          <cell r="G197" t="str">
            <v>Pacific Manufacturing Ohio (TSI)</v>
          </cell>
          <cell r="H197">
            <v>37973</v>
          </cell>
          <cell r="I197">
            <v>5012</v>
          </cell>
          <cell r="J197" t="str">
            <v>All Stamping Parts</v>
          </cell>
          <cell r="K197" t="str">
            <v>Sourced</v>
          </cell>
        </row>
      </sheetData>
      <sheetData sheetId="4" refreshError="1">
        <row r="1">
          <cell r="B1" t="str">
            <v>BuyerCode</v>
          </cell>
          <cell r="C1" t="str">
            <v>BuyerName</v>
          </cell>
          <cell r="D1" t="str">
            <v>A/M</v>
          </cell>
          <cell r="E1" t="str">
            <v>MGR</v>
          </cell>
          <cell r="F1" t="str">
            <v>Coor</v>
          </cell>
          <cell r="G1" t="str">
            <v>MGR Group</v>
          </cell>
        </row>
        <row r="2">
          <cell r="A2">
            <v>5001</v>
          </cell>
          <cell r="B2" t="str">
            <v>05001</v>
          </cell>
          <cell r="C2" t="str">
            <v>Jennifer Kollar</v>
          </cell>
          <cell r="D2" t="str">
            <v>PH</v>
          </cell>
          <cell r="E2" t="str">
            <v>SH</v>
          </cell>
          <cell r="F2" t="str">
            <v>Naoto Okochi</v>
          </cell>
          <cell r="G2" t="str">
            <v>Exterior &amp; Body</v>
          </cell>
        </row>
        <row r="3">
          <cell r="A3">
            <v>5002</v>
          </cell>
          <cell r="B3" t="str">
            <v>05002</v>
          </cell>
          <cell r="C3" t="str">
            <v>Eric Maeder</v>
          </cell>
          <cell r="D3" t="str">
            <v>PH</v>
          </cell>
          <cell r="E3" t="str">
            <v>SH</v>
          </cell>
          <cell r="F3" t="str">
            <v>Naoto Okochi</v>
          </cell>
          <cell r="G3" t="str">
            <v>Exterior &amp; Body</v>
          </cell>
        </row>
        <row r="4">
          <cell r="A4">
            <v>5003</v>
          </cell>
          <cell r="B4" t="str">
            <v>05003</v>
          </cell>
          <cell r="C4" t="str">
            <v>Jeremy Simon</v>
          </cell>
          <cell r="D4" t="str">
            <v>BB</v>
          </cell>
          <cell r="E4" t="str">
            <v>RH</v>
          </cell>
          <cell r="F4" t="str">
            <v>Naoto Okochi / Riichiro Nagaoka</v>
          </cell>
          <cell r="G4" t="str">
            <v>Interiors</v>
          </cell>
        </row>
        <row r="5">
          <cell r="A5">
            <v>5004</v>
          </cell>
          <cell r="B5" t="str">
            <v>05004</v>
          </cell>
          <cell r="C5" t="str">
            <v>Devin Light</v>
          </cell>
          <cell r="D5" t="str">
            <v>BB</v>
          </cell>
          <cell r="E5" t="str">
            <v>RH</v>
          </cell>
          <cell r="F5" t="str">
            <v>Naoto Okochi</v>
          </cell>
          <cell r="G5" t="str">
            <v>Interiors</v>
          </cell>
        </row>
        <row r="6">
          <cell r="A6">
            <v>5005</v>
          </cell>
          <cell r="B6" t="str">
            <v>05005</v>
          </cell>
          <cell r="C6" t="str">
            <v>Joe Bishop</v>
          </cell>
          <cell r="D6" t="str">
            <v>RA</v>
          </cell>
          <cell r="E6" t="str">
            <v>JT</v>
          </cell>
          <cell r="F6" t="str">
            <v>Kazuyuki Wakizaka / Toshiro Miura</v>
          </cell>
          <cell r="G6" t="str">
            <v>Chassis &amp; Specialty</v>
          </cell>
        </row>
        <row r="7">
          <cell r="A7">
            <v>5006</v>
          </cell>
          <cell r="B7" t="str">
            <v>05006</v>
          </cell>
          <cell r="C7" t="str">
            <v>Jesse Dolan</v>
          </cell>
          <cell r="D7" t="str">
            <v>BB</v>
          </cell>
          <cell r="E7" t="str">
            <v>JR</v>
          </cell>
          <cell r="F7" t="str">
            <v>Tetsuo Kato</v>
          </cell>
          <cell r="G7" t="str">
            <v>Powertrain</v>
          </cell>
        </row>
        <row r="8">
          <cell r="A8">
            <v>5007</v>
          </cell>
          <cell r="B8" t="str">
            <v>05007</v>
          </cell>
          <cell r="C8" t="str">
            <v>Traci Fitch</v>
          </cell>
          <cell r="D8" t="str">
            <v>BB</v>
          </cell>
          <cell r="E8" t="str">
            <v>RH</v>
          </cell>
          <cell r="F8" t="str">
            <v>Naoto Okochi / Riichiro Nagaoka</v>
          </cell>
          <cell r="G8" t="str">
            <v>Interiors</v>
          </cell>
        </row>
        <row r="9">
          <cell r="A9">
            <v>5008</v>
          </cell>
          <cell r="B9" t="str">
            <v>05008</v>
          </cell>
          <cell r="C9" t="str">
            <v>Wes Triplett</v>
          </cell>
          <cell r="D9" t="str">
            <v>SG</v>
          </cell>
          <cell r="E9" t="str">
            <v>RH</v>
          </cell>
          <cell r="F9" t="str">
            <v>Naoto Okochi / Riichiro Nagaoka</v>
          </cell>
          <cell r="G9" t="str">
            <v>Interiors</v>
          </cell>
        </row>
        <row r="10">
          <cell r="A10">
            <v>5009</v>
          </cell>
          <cell r="B10" t="str">
            <v>05009</v>
          </cell>
          <cell r="C10" t="str">
            <v>Will Kline</v>
          </cell>
          <cell r="D10" t="str">
            <v>SG</v>
          </cell>
          <cell r="E10" t="str">
            <v>RH</v>
          </cell>
          <cell r="F10" t="str">
            <v>Naoto Okochi / Riichiro Nagaoka</v>
          </cell>
          <cell r="G10" t="str">
            <v>Interiors</v>
          </cell>
        </row>
        <row r="11">
          <cell r="A11">
            <v>5010</v>
          </cell>
          <cell r="B11" t="str">
            <v>05010</v>
          </cell>
          <cell r="C11" t="str">
            <v>Kristy Burris</v>
          </cell>
          <cell r="D11" t="str">
            <v>SG</v>
          </cell>
          <cell r="E11" t="str">
            <v>RH</v>
          </cell>
          <cell r="F11" t="str">
            <v>Naoto Okochi / Riichiro Nagaoka</v>
          </cell>
          <cell r="G11" t="str">
            <v>Interiors</v>
          </cell>
        </row>
        <row r="12">
          <cell r="A12">
            <v>5011</v>
          </cell>
          <cell r="B12" t="str">
            <v>05011</v>
          </cell>
          <cell r="C12" t="str">
            <v>Cory VanBuskirk</v>
          </cell>
          <cell r="D12" t="str">
            <v>PH</v>
          </cell>
          <cell r="E12" t="str">
            <v>SH</v>
          </cell>
          <cell r="F12" t="str">
            <v>Naoto Okochi</v>
          </cell>
          <cell r="G12" t="str">
            <v>Exterior &amp; Body</v>
          </cell>
        </row>
        <row r="13">
          <cell r="A13">
            <v>5012</v>
          </cell>
          <cell r="B13" t="str">
            <v>05012</v>
          </cell>
          <cell r="C13" t="str">
            <v>All Stamping Parts</v>
          </cell>
          <cell r="D13" t="str">
            <v>PA</v>
          </cell>
          <cell r="E13" t="str">
            <v>LZ</v>
          </cell>
          <cell r="F13" t="str">
            <v>Hiro Kobayashi / Shuji Iwasaki</v>
          </cell>
          <cell r="G13" t="str">
            <v>Stamping &amp; Steel</v>
          </cell>
        </row>
        <row r="14">
          <cell r="A14">
            <v>5013</v>
          </cell>
          <cell r="B14" t="str">
            <v>05013</v>
          </cell>
          <cell r="C14" t="str">
            <v>Scott Mullikin</v>
          </cell>
          <cell r="D14" t="str">
            <v>PA</v>
          </cell>
          <cell r="E14" t="str">
            <v>LZ</v>
          </cell>
          <cell r="F14" t="str">
            <v>Hiro Kobayashi / Shuji Iwasaki</v>
          </cell>
          <cell r="G14" t="str">
            <v>Stamping &amp; Steel</v>
          </cell>
        </row>
        <row r="15">
          <cell r="A15">
            <v>5014</v>
          </cell>
          <cell r="B15" t="str">
            <v>05014</v>
          </cell>
          <cell r="C15" t="str">
            <v>David Luken</v>
          </cell>
          <cell r="D15" t="str">
            <v>RS</v>
          </cell>
          <cell r="E15" t="str">
            <v>LZ</v>
          </cell>
          <cell r="F15" t="str">
            <v>Hiro Kobayashi / Shuji Iwasaki</v>
          </cell>
          <cell r="G15" t="str">
            <v>Stamping &amp; Steel</v>
          </cell>
        </row>
        <row r="16">
          <cell r="A16">
            <v>5015</v>
          </cell>
          <cell r="B16" t="str">
            <v>05015</v>
          </cell>
          <cell r="C16" t="str">
            <v>Shari Bennison</v>
          </cell>
          <cell r="D16" t="str">
            <v>PA</v>
          </cell>
          <cell r="E16" t="str">
            <v>LZ</v>
          </cell>
          <cell r="F16" t="str">
            <v>Hiro Kobayashi / Shuji Iwasaki</v>
          </cell>
          <cell r="G16" t="str">
            <v>Stamping &amp; Steel</v>
          </cell>
        </row>
        <row r="17">
          <cell r="A17">
            <v>5016</v>
          </cell>
          <cell r="B17" t="str">
            <v>05016</v>
          </cell>
          <cell r="C17" t="str">
            <v>Keith Griggs</v>
          </cell>
          <cell r="D17" t="str">
            <v>RS</v>
          </cell>
          <cell r="E17" t="str">
            <v>LZ</v>
          </cell>
          <cell r="F17" t="str">
            <v>Hiro Kobayashi / Shuji Iwasaki</v>
          </cell>
          <cell r="G17" t="str">
            <v>Stamping &amp; Steel</v>
          </cell>
        </row>
        <row r="18">
          <cell r="A18">
            <v>5017</v>
          </cell>
          <cell r="B18" t="str">
            <v>05017</v>
          </cell>
          <cell r="C18" t="str">
            <v>Dave LaPlant</v>
          </cell>
          <cell r="D18" t="str">
            <v>CH</v>
          </cell>
          <cell r="E18" t="str">
            <v>JT</v>
          </cell>
          <cell r="F18" t="str">
            <v>Kazuyuki Wakizaka / Toshiro Miura</v>
          </cell>
          <cell r="G18" t="str">
            <v>Chassis &amp; Specialty</v>
          </cell>
        </row>
        <row r="19">
          <cell r="A19">
            <v>5018</v>
          </cell>
          <cell r="B19" t="str">
            <v>05018</v>
          </cell>
          <cell r="C19" t="str">
            <v>Crystal Sexton</v>
          </cell>
          <cell r="D19" t="str">
            <v>CH</v>
          </cell>
          <cell r="E19" t="str">
            <v>JT</v>
          </cell>
          <cell r="F19" t="str">
            <v>Kazuyuki Wakizaka / Toshiro Miura</v>
          </cell>
          <cell r="G19" t="str">
            <v>Chassis &amp; Specialty</v>
          </cell>
        </row>
        <row r="20">
          <cell r="A20">
            <v>5019</v>
          </cell>
          <cell r="B20" t="str">
            <v>05019</v>
          </cell>
          <cell r="C20" t="str">
            <v>Jenny Dyer</v>
          </cell>
          <cell r="D20" t="str">
            <v>CH</v>
          </cell>
          <cell r="E20" t="str">
            <v>JT</v>
          </cell>
          <cell r="F20" t="str">
            <v>Kazuyuki Wakizaka / Toshiro Miura</v>
          </cell>
          <cell r="G20" t="str">
            <v>Chassis &amp; Specialty</v>
          </cell>
        </row>
        <row r="21">
          <cell r="A21">
            <v>5020</v>
          </cell>
          <cell r="B21" t="str">
            <v>05020</v>
          </cell>
          <cell r="C21" t="str">
            <v>Brian Holt</v>
          </cell>
          <cell r="D21" t="str">
            <v>CH</v>
          </cell>
          <cell r="E21" t="str">
            <v>JT</v>
          </cell>
          <cell r="F21" t="str">
            <v>Kazuyuki Wakizaka / Toshiro Miura</v>
          </cell>
          <cell r="G21" t="str">
            <v>Chassis &amp; Specialty</v>
          </cell>
        </row>
        <row r="22">
          <cell r="A22">
            <v>5021</v>
          </cell>
          <cell r="B22" t="str">
            <v>05021</v>
          </cell>
          <cell r="C22" t="str">
            <v>Philip Patterson</v>
          </cell>
          <cell r="D22" t="str">
            <v>CW</v>
          </cell>
          <cell r="E22" t="str">
            <v>SH</v>
          </cell>
          <cell r="F22" t="str">
            <v>Naoto Okochi</v>
          </cell>
          <cell r="G22" t="str">
            <v>Exterior &amp; Body</v>
          </cell>
        </row>
        <row r="23">
          <cell r="A23">
            <v>5022</v>
          </cell>
          <cell r="B23" t="str">
            <v>05022</v>
          </cell>
          <cell r="C23" t="str">
            <v>Jeff Moon</v>
          </cell>
          <cell r="D23" t="str">
            <v>PA</v>
          </cell>
          <cell r="E23" t="str">
            <v>LZ</v>
          </cell>
          <cell r="F23" t="str">
            <v>Hiro Kobayashi / Shuji Iwasaki</v>
          </cell>
          <cell r="G23" t="str">
            <v>Stamping &amp; Steel</v>
          </cell>
        </row>
        <row r="24">
          <cell r="A24">
            <v>5023</v>
          </cell>
          <cell r="B24" t="str">
            <v>05023</v>
          </cell>
          <cell r="C24" t="str">
            <v>Tao Nguyen</v>
          </cell>
          <cell r="D24" t="str">
            <v>CW</v>
          </cell>
          <cell r="E24" t="str">
            <v>SH</v>
          </cell>
          <cell r="F24" t="str">
            <v>Naoto Okochi</v>
          </cell>
          <cell r="G24" t="str">
            <v>Exterior &amp; Body</v>
          </cell>
        </row>
        <row r="25">
          <cell r="A25">
            <v>5024</v>
          </cell>
          <cell r="B25" t="str">
            <v>05024</v>
          </cell>
          <cell r="C25" t="str">
            <v>Maya Fukui</v>
          </cell>
          <cell r="D25" t="str">
            <v>CW</v>
          </cell>
          <cell r="E25" t="str">
            <v>SH</v>
          </cell>
          <cell r="F25" t="str">
            <v>Naoto Okochi</v>
          </cell>
          <cell r="G25" t="str">
            <v>Exterior &amp; Body</v>
          </cell>
        </row>
        <row r="26">
          <cell r="A26">
            <v>5025</v>
          </cell>
          <cell r="B26" t="str">
            <v>05025</v>
          </cell>
          <cell r="C26" t="str">
            <v>Aaron Powell</v>
          </cell>
          <cell r="D26" t="str">
            <v>CW</v>
          </cell>
          <cell r="E26" t="str">
            <v>SH</v>
          </cell>
          <cell r="F26" t="str">
            <v>Naoto Okochi</v>
          </cell>
          <cell r="G26" t="str">
            <v>Exterior &amp; Body</v>
          </cell>
        </row>
        <row r="27">
          <cell r="A27">
            <v>5026</v>
          </cell>
          <cell r="B27" t="str">
            <v>05026</v>
          </cell>
          <cell r="C27" t="str">
            <v>Jill Handloser</v>
          </cell>
          <cell r="D27" t="str">
            <v>BB</v>
          </cell>
          <cell r="E27" t="str">
            <v>JR</v>
          </cell>
          <cell r="F27" t="str">
            <v>Tetsuo Kato</v>
          </cell>
          <cell r="G27" t="str">
            <v>Powertrain</v>
          </cell>
        </row>
        <row r="28">
          <cell r="A28">
            <v>5027</v>
          </cell>
          <cell r="B28" t="str">
            <v>05027</v>
          </cell>
          <cell r="C28" t="str">
            <v>Stephanie Royers</v>
          </cell>
          <cell r="D28" t="str">
            <v>BB</v>
          </cell>
          <cell r="E28" t="str">
            <v>JR</v>
          </cell>
          <cell r="F28" t="str">
            <v>Tetsuo Kato</v>
          </cell>
          <cell r="G28" t="str">
            <v>Powertrain</v>
          </cell>
        </row>
        <row r="29">
          <cell r="A29">
            <v>5028</v>
          </cell>
          <cell r="B29" t="str">
            <v>05028</v>
          </cell>
          <cell r="C29" t="str">
            <v>Anne Arnold</v>
          </cell>
          <cell r="D29" t="str">
            <v>BB</v>
          </cell>
          <cell r="E29" t="str">
            <v>JR</v>
          </cell>
          <cell r="F29" t="str">
            <v>Tetsuo Kato</v>
          </cell>
          <cell r="G29" t="str">
            <v>Powertrain</v>
          </cell>
        </row>
        <row r="30">
          <cell r="A30">
            <v>5029</v>
          </cell>
          <cell r="B30" t="str">
            <v>05029</v>
          </cell>
          <cell r="C30" t="str">
            <v>Nikki Edwards</v>
          </cell>
          <cell r="D30" t="str">
            <v>CH</v>
          </cell>
          <cell r="E30" t="str">
            <v>JT</v>
          </cell>
          <cell r="F30" t="str">
            <v>Kazuyuki Wakizaka / Toshiro Miura</v>
          </cell>
          <cell r="G30" t="str">
            <v>Chassis &amp; Specialty</v>
          </cell>
        </row>
        <row r="31">
          <cell r="A31">
            <v>5030</v>
          </cell>
          <cell r="B31" t="str">
            <v>05030</v>
          </cell>
          <cell r="C31" t="str">
            <v>Colleen Soppelsa</v>
          </cell>
          <cell r="D31" t="str">
            <v>DL</v>
          </cell>
          <cell r="E31" t="str">
            <v>RY</v>
          </cell>
          <cell r="F31" t="str">
            <v>Mitsura Asaka</v>
          </cell>
          <cell r="G31" t="str">
            <v>Electrical/Electronics</v>
          </cell>
        </row>
        <row r="32">
          <cell r="A32">
            <v>5031</v>
          </cell>
          <cell r="B32" t="str">
            <v>05031</v>
          </cell>
          <cell r="C32" t="str">
            <v>Erin Pavey</v>
          </cell>
          <cell r="D32" t="str">
            <v>DL</v>
          </cell>
          <cell r="E32" t="str">
            <v>RY</v>
          </cell>
          <cell r="F32" t="str">
            <v>Mitsura Asaka</v>
          </cell>
          <cell r="G32" t="str">
            <v>Electrical/Electronics</v>
          </cell>
        </row>
        <row r="33">
          <cell r="A33">
            <v>5032</v>
          </cell>
          <cell r="B33" t="str">
            <v>05032</v>
          </cell>
          <cell r="C33" t="str">
            <v>Lisa Berkebile</v>
          </cell>
          <cell r="D33" t="str">
            <v>DL</v>
          </cell>
          <cell r="E33" t="str">
            <v>RY</v>
          </cell>
          <cell r="F33" t="str">
            <v>Mitsura Asaka</v>
          </cell>
          <cell r="G33" t="str">
            <v>Electrical/Electronics</v>
          </cell>
        </row>
        <row r="34">
          <cell r="A34">
            <v>5033</v>
          </cell>
          <cell r="B34" t="str">
            <v>05033</v>
          </cell>
          <cell r="C34" t="str">
            <v>TBD</v>
          </cell>
          <cell r="D34" t="str">
            <v>DL</v>
          </cell>
          <cell r="E34" t="str">
            <v>RY</v>
          </cell>
          <cell r="F34" t="str">
            <v>Mitsura Asaka</v>
          </cell>
          <cell r="G34" t="str">
            <v>Electrical/Electronics</v>
          </cell>
        </row>
        <row r="35">
          <cell r="A35">
            <v>5034</v>
          </cell>
          <cell r="B35" t="str">
            <v>05034</v>
          </cell>
          <cell r="C35" t="str">
            <v>Lauren Abercrombie</v>
          </cell>
          <cell r="D35" t="str">
            <v>DL</v>
          </cell>
          <cell r="E35" t="str">
            <v>RY</v>
          </cell>
          <cell r="F35" t="str">
            <v>Mitsura Asaka</v>
          </cell>
          <cell r="G35" t="str">
            <v>Electrical/Electronics</v>
          </cell>
        </row>
        <row r="36">
          <cell r="A36">
            <v>5035</v>
          </cell>
          <cell r="B36" t="str">
            <v>05035</v>
          </cell>
          <cell r="C36" t="str">
            <v>Catherine Smith</v>
          </cell>
          <cell r="D36" t="str">
            <v>MB</v>
          </cell>
          <cell r="E36" t="str">
            <v>RY</v>
          </cell>
          <cell r="F36" t="str">
            <v>Mitsura Asaka</v>
          </cell>
          <cell r="G36" t="str">
            <v>Electrical/Electronics</v>
          </cell>
        </row>
        <row r="37">
          <cell r="A37">
            <v>5036</v>
          </cell>
          <cell r="B37" t="str">
            <v>05036</v>
          </cell>
          <cell r="C37" t="str">
            <v>Emily Breetz</v>
          </cell>
          <cell r="D37" t="str">
            <v>MB</v>
          </cell>
          <cell r="E37" t="str">
            <v>RY</v>
          </cell>
          <cell r="F37" t="str">
            <v>Mitsura Asaka</v>
          </cell>
          <cell r="G37" t="str">
            <v>Electrical/Electronics</v>
          </cell>
        </row>
        <row r="38">
          <cell r="A38">
            <v>5037</v>
          </cell>
          <cell r="B38" t="str">
            <v>05037</v>
          </cell>
          <cell r="C38" t="str">
            <v>Jim Huebner</v>
          </cell>
          <cell r="D38" t="str">
            <v>MB</v>
          </cell>
          <cell r="E38" t="str">
            <v>RY</v>
          </cell>
          <cell r="F38" t="str">
            <v>Mitsura Asaka</v>
          </cell>
          <cell r="G38" t="str">
            <v>Electrical/Electronics</v>
          </cell>
        </row>
        <row r="39">
          <cell r="A39">
            <v>5038</v>
          </cell>
          <cell r="B39" t="str">
            <v>05038</v>
          </cell>
          <cell r="C39" t="str">
            <v>Kelly Burgess</v>
          </cell>
          <cell r="D39" t="str">
            <v>MB</v>
          </cell>
          <cell r="E39" t="str">
            <v>RY</v>
          </cell>
          <cell r="F39" t="str">
            <v>Mitsura Asaka</v>
          </cell>
          <cell r="G39" t="str">
            <v>Electrical/Electronics</v>
          </cell>
        </row>
        <row r="40">
          <cell r="A40">
            <v>5039</v>
          </cell>
          <cell r="B40" t="str">
            <v>05039</v>
          </cell>
          <cell r="C40" t="str">
            <v>Dave Mcmanama</v>
          </cell>
          <cell r="D40" t="str">
            <v>PH</v>
          </cell>
          <cell r="E40" t="str">
            <v>SH</v>
          </cell>
          <cell r="F40" t="str">
            <v>Naoto Okochi</v>
          </cell>
          <cell r="G40" t="str">
            <v>Exterior &amp; Body</v>
          </cell>
        </row>
        <row r="41">
          <cell r="A41">
            <v>5040</v>
          </cell>
          <cell r="B41" t="str">
            <v>05040</v>
          </cell>
          <cell r="C41" t="str">
            <v>Bob Knuth</v>
          </cell>
          <cell r="D41" t="str">
            <v>BB</v>
          </cell>
          <cell r="E41" t="str">
            <v>JR</v>
          </cell>
          <cell r="F41" t="str">
            <v>Tetsuo Kato</v>
          </cell>
          <cell r="G41" t="str">
            <v>Powertrain</v>
          </cell>
        </row>
        <row r="42">
          <cell r="A42">
            <v>5041</v>
          </cell>
          <cell r="B42" t="str">
            <v>05041</v>
          </cell>
          <cell r="C42" t="str">
            <v>Chris Wombles</v>
          </cell>
          <cell r="D42" t="str">
            <v>BB</v>
          </cell>
          <cell r="E42" t="str">
            <v>RH</v>
          </cell>
          <cell r="F42" t="str">
            <v>Naoto Okochi / Riichiro Nagaoka</v>
          </cell>
          <cell r="G42" t="str">
            <v>Interiors</v>
          </cell>
        </row>
        <row r="43">
          <cell r="A43">
            <v>5042</v>
          </cell>
          <cell r="B43" t="str">
            <v>05042</v>
          </cell>
          <cell r="C43" t="str">
            <v>Courtney Boehm</v>
          </cell>
          <cell r="D43" t="str">
            <v>SG</v>
          </cell>
          <cell r="E43" t="str">
            <v>RH</v>
          </cell>
          <cell r="F43" t="str">
            <v>Naoto Okochi / Riichiro Nagaoka</v>
          </cell>
          <cell r="G43" t="str">
            <v>Interiors</v>
          </cell>
        </row>
        <row r="44">
          <cell r="A44">
            <v>5043</v>
          </cell>
          <cell r="B44" t="str">
            <v>05043</v>
          </cell>
          <cell r="C44" t="str">
            <v>Jennifer Milligan</v>
          </cell>
          <cell r="D44" t="str">
            <v>BB</v>
          </cell>
          <cell r="E44" t="str">
            <v>JR</v>
          </cell>
          <cell r="F44" t="str">
            <v>Tetsuo Kato</v>
          </cell>
          <cell r="G44" t="str">
            <v>Powertrain</v>
          </cell>
        </row>
        <row r="45">
          <cell r="A45">
            <v>5044</v>
          </cell>
          <cell r="B45" t="str">
            <v>05044</v>
          </cell>
          <cell r="C45" t="str">
            <v>Tony Leroy</v>
          </cell>
          <cell r="D45" t="str">
            <v>BB</v>
          </cell>
          <cell r="E45" t="str">
            <v>RH</v>
          </cell>
          <cell r="F45" t="str">
            <v>Naoto Okochi / Riichiro Nagaoka</v>
          </cell>
          <cell r="G45" t="str">
            <v>Interiors</v>
          </cell>
        </row>
        <row r="46">
          <cell r="A46">
            <v>5045</v>
          </cell>
          <cell r="B46" t="str">
            <v>05045</v>
          </cell>
          <cell r="C46" t="str">
            <v>Steve Cochran</v>
          </cell>
          <cell r="D46" t="str">
            <v>RS</v>
          </cell>
          <cell r="E46" t="str">
            <v>LZ</v>
          </cell>
          <cell r="F46" t="str">
            <v>Hiro Kobayashi / Shuji Iwasaki</v>
          </cell>
          <cell r="G46" t="str">
            <v>Stamping &amp; Steel</v>
          </cell>
        </row>
        <row r="47">
          <cell r="A47">
            <v>5046</v>
          </cell>
          <cell r="B47" t="str">
            <v>05046</v>
          </cell>
          <cell r="C47" t="str">
            <v>Celia Parsons</v>
          </cell>
          <cell r="D47" t="str">
            <v>PH</v>
          </cell>
          <cell r="E47" t="str">
            <v>SH</v>
          </cell>
          <cell r="F47" t="str">
            <v>Naoto Okochi</v>
          </cell>
          <cell r="G47" t="str">
            <v>Exterior &amp; Body</v>
          </cell>
        </row>
        <row r="48">
          <cell r="A48">
            <v>5047</v>
          </cell>
          <cell r="B48" t="str">
            <v>05047</v>
          </cell>
          <cell r="C48" t="str">
            <v>V to V</v>
          </cell>
          <cell r="D48" t="str">
            <v>CW</v>
          </cell>
          <cell r="E48" t="str">
            <v>SH</v>
          </cell>
          <cell r="F48" t="str">
            <v>Naoto Okochi</v>
          </cell>
          <cell r="G48" t="str">
            <v>Exterior &amp; Body</v>
          </cell>
        </row>
      </sheetData>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MENU01"/>
    </sheetNames>
    <definedNames>
      <definedName name="Datarecv01_CAN"/>
      <definedName name="Datarecv01_OK"/>
      <definedName name="Datarecv02_Macro"/>
    </defined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8-000見積原紙"/>
    </sheetNames>
    <definedNames>
      <definedName name="Module1.記入1"/>
      <definedName name="Module1.記入2"/>
      <definedName name="Module1.記入3"/>
      <definedName name="Module1.記入4"/>
      <definedName name="Module1.記入5"/>
      <definedName name="Module1.記入6"/>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us"/>
      <sheetName val="BUYERS"/>
      <sheetName val="Parts"/>
    </sheetNames>
    <sheetDataSet>
      <sheetData sheetId="0" refreshError="1"/>
      <sheetData sheetId="1"/>
      <sheetData sheetId="2" refreshError="1">
        <row r="2">
          <cell r="A2" t="str">
            <v>Part Number 5 digit</v>
          </cell>
          <cell r="B2" t="str">
            <v>Parts Name</v>
          </cell>
        </row>
        <row r="3">
          <cell r="B3" t="str">
            <v>PLUG HOLE/DASH/FLOOR</v>
          </cell>
        </row>
        <row r="4">
          <cell r="B4" t="str">
            <v>Hub</v>
          </cell>
        </row>
        <row r="5">
          <cell r="B5" t="str">
            <v>Combi Meter</v>
          </cell>
        </row>
        <row r="6">
          <cell r="A6">
            <v>42600</v>
          </cell>
          <cell r="B6" t="str">
            <v>WHEEL ASSY</v>
          </cell>
        </row>
        <row r="7">
          <cell r="A7">
            <v>42600</v>
          </cell>
          <cell r="B7" t="str">
            <v>WHEEL ASSY</v>
          </cell>
        </row>
        <row r="8">
          <cell r="A8">
            <v>42601</v>
          </cell>
          <cell r="B8" t="str">
            <v>WHEEL SUB-ASSY, DISC</v>
          </cell>
        </row>
        <row r="9">
          <cell r="A9">
            <v>42601</v>
          </cell>
          <cell r="B9" t="str">
            <v>WHEEL SUB-ASSY, DISC</v>
          </cell>
        </row>
        <row r="10">
          <cell r="A10">
            <v>42603</v>
          </cell>
          <cell r="B10" t="str">
            <v>ORNAMENT SUB-ASSY, WHEEL HUB</v>
          </cell>
        </row>
        <row r="11">
          <cell r="A11">
            <v>42611</v>
          </cell>
          <cell r="B11" t="str">
            <v>Aluminum Wheel</v>
          </cell>
        </row>
        <row r="12">
          <cell r="A12">
            <v>42611</v>
          </cell>
          <cell r="B12" t="str">
            <v>Steel Wheel</v>
          </cell>
        </row>
        <row r="13">
          <cell r="A13">
            <v>42652</v>
          </cell>
          <cell r="B13" t="str">
            <v>Tire</v>
          </cell>
        </row>
        <row r="14">
          <cell r="A14">
            <v>42652</v>
          </cell>
          <cell r="B14" t="str">
            <v>Tire</v>
          </cell>
        </row>
        <row r="15">
          <cell r="A15">
            <v>42652</v>
          </cell>
          <cell r="B15" t="str">
            <v>Tire</v>
          </cell>
        </row>
        <row r="16">
          <cell r="A16">
            <v>42652</v>
          </cell>
          <cell r="B16" t="str">
            <v>Tire</v>
          </cell>
        </row>
        <row r="17">
          <cell r="A17">
            <v>42652</v>
          </cell>
          <cell r="B17" t="str">
            <v>Tire</v>
          </cell>
        </row>
        <row r="18">
          <cell r="A18">
            <v>42652</v>
          </cell>
          <cell r="B18" t="str">
            <v>TIRE, TUBELESS</v>
          </cell>
        </row>
        <row r="19">
          <cell r="A19">
            <v>42652</v>
          </cell>
          <cell r="B19" t="str">
            <v>TIRE, TUBELESS</v>
          </cell>
        </row>
        <row r="20">
          <cell r="A20">
            <v>42661</v>
          </cell>
          <cell r="B20" t="str">
            <v>LABEL, TIRE PRESSURE INFORMATION</v>
          </cell>
        </row>
        <row r="21">
          <cell r="A21">
            <v>42661</v>
          </cell>
          <cell r="B21" t="str">
            <v>LABEL, TIRE PRESSURE INFORMATION</v>
          </cell>
        </row>
        <row r="22">
          <cell r="A22">
            <v>45100</v>
          </cell>
          <cell r="B22" t="str">
            <v>Steering Wheel</v>
          </cell>
        </row>
        <row r="23">
          <cell r="A23">
            <v>45100</v>
          </cell>
          <cell r="B23" t="str">
            <v>WHEEL ASSY, STEERING</v>
          </cell>
        </row>
        <row r="24">
          <cell r="A24">
            <v>45130</v>
          </cell>
          <cell r="B24" t="str">
            <v>Steering Pad</v>
          </cell>
        </row>
        <row r="25">
          <cell r="A25">
            <v>45130</v>
          </cell>
          <cell r="B25" t="str">
            <v>PAD ASSY, STEERING WHEEL</v>
          </cell>
        </row>
        <row r="26">
          <cell r="A26">
            <v>45186</v>
          </cell>
          <cell r="B26" t="str">
            <v>COVER, STEERING WHEEL, LWR NO.2</v>
          </cell>
        </row>
        <row r="27">
          <cell r="A27">
            <v>45186</v>
          </cell>
          <cell r="B27" t="str">
            <v>Lwr Cover (45186/7-)</v>
          </cell>
        </row>
        <row r="28">
          <cell r="A28">
            <v>45187</v>
          </cell>
          <cell r="B28" t="str">
            <v>COVER, STEERING WHEEL, LWR NO.3</v>
          </cell>
        </row>
        <row r="29">
          <cell r="A29">
            <v>50540</v>
          </cell>
          <cell r="B29" t="str">
            <v>DOOR ASSY, AIR BAG PASSENGER</v>
          </cell>
        </row>
        <row r="30">
          <cell r="A30">
            <v>51908</v>
          </cell>
          <cell r="B30" t="str">
            <v>BRACKET SUB-ASSY, RECEIVER HITCH</v>
          </cell>
        </row>
        <row r="31">
          <cell r="A31">
            <v>51981</v>
          </cell>
          <cell r="B31" t="str">
            <v>GUSSET, RECEIVER HITCH, RH</v>
          </cell>
        </row>
        <row r="32">
          <cell r="A32">
            <v>51982</v>
          </cell>
          <cell r="B32" t="str">
            <v>GUSSET, RECEIVER HITCH, LH</v>
          </cell>
        </row>
        <row r="33">
          <cell r="A33">
            <v>51985</v>
          </cell>
          <cell r="B33" t="str">
            <v>HOOK, EYELET PINTLE</v>
          </cell>
        </row>
        <row r="34">
          <cell r="A34">
            <v>51992</v>
          </cell>
          <cell r="B34" t="str">
            <v>SUPPORT, RECEIVER HITCH ATTACHMENT</v>
          </cell>
        </row>
        <row r="35">
          <cell r="A35">
            <v>51993</v>
          </cell>
          <cell r="B35" t="str">
            <v>RETAINER, RECEIVER HITCH ATTACHMENT</v>
          </cell>
        </row>
        <row r="36">
          <cell r="A36">
            <v>51995</v>
          </cell>
          <cell r="B36" t="str">
            <v>BRACKET, RECEIVER HITCH, RH</v>
          </cell>
        </row>
        <row r="37">
          <cell r="A37">
            <v>51996</v>
          </cell>
          <cell r="B37" t="str">
            <v>BRACKET, RECEIVER HITCH, LH</v>
          </cell>
        </row>
        <row r="38">
          <cell r="A38">
            <v>51997</v>
          </cell>
          <cell r="B38" t="str">
            <v>CAP, RECEIVER HITCH</v>
          </cell>
        </row>
        <row r="39">
          <cell r="A39">
            <v>51998</v>
          </cell>
          <cell r="B39" t="str">
            <v>REINFORCEMENT, RECEIVER HITCH ATCH, NO.1</v>
          </cell>
        </row>
        <row r="40">
          <cell r="A40">
            <v>51999</v>
          </cell>
          <cell r="B40" t="str">
            <v>CAP, RECEIVER HITCH FLAT TOP BOLT</v>
          </cell>
        </row>
        <row r="41">
          <cell r="A41">
            <v>52015</v>
          </cell>
          <cell r="B41" t="str">
            <v>ARM SUB-ASSY, RR BUMPER, RH</v>
          </cell>
        </row>
        <row r="42">
          <cell r="A42">
            <v>52016</v>
          </cell>
          <cell r="B42" t="str">
            <v>ARM SUB-ASSY, RR BUMPER, LH</v>
          </cell>
        </row>
        <row r="43">
          <cell r="A43">
            <v>52021</v>
          </cell>
          <cell r="B43" t="str">
            <v>Front Bumper R/F</v>
          </cell>
        </row>
        <row r="44">
          <cell r="A44">
            <v>52021</v>
          </cell>
          <cell r="B44" t="str">
            <v>REINFORCEMENT SUB-ASSY, FR BUMPER</v>
          </cell>
        </row>
        <row r="45">
          <cell r="A45">
            <v>52023</v>
          </cell>
          <cell r="B45" t="str">
            <v>REINFORCEMENT SUB-ASSY, RR BUMPER</v>
          </cell>
        </row>
        <row r="46">
          <cell r="A46">
            <v>52023</v>
          </cell>
          <cell r="B46" t="str">
            <v>REINFORCEMENT SUB-ASSY, RR BUMPER</v>
          </cell>
        </row>
        <row r="47">
          <cell r="A47">
            <v>52043</v>
          </cell>
          <cell r="B47" t="str">
            <v>REINFORCEMENT SUB-ASSY, RR BUMPER, NO.2</v>
          </cell>
        </row>
        <row r="48">
          <cell r="A48">
            <v>52043</v>
          </cell>
          <cell r="B48" t="str">
            <v>REINFORCEMENT SUB-ASSY, RR BUMPER, NO.2</v>
          </cell>
        </row>
        <row r="49">
          <cell r="A49">
            <v>52057</v>
          </cell>
          <cell r="B49" t="str">
            <v>PAD SUB-ASSY, RR BUMPER, CTR</v>
          </cell>
        </row>
        <row r="50">
          <cell r="A50">
            <v>52101</v>
          </cell>
          <cell r="B50" t="str">
            <v>BUMPER SUB-ASSY, FR</v>
          </cell>
        </row>
        <row r="51">
          <cell r="A51">
            <v>52101</v>
          </cell>
          <cell r="B51" t="str">
            <v>BUMPER SUB-ASSY, FR</v>
          </cell>
        </row>
        <row r="52">
          <cell r="A52">
            <v>52105</v>
          </cell>
          <cell r="B52" t="str">
            <v>BUMPER SUB-ASSY, RR</v>
          </cell>
        </row>
        <row r="53">
          <cell r="A53">
            <v>52105</v>
          </cell>
          <cell r="B53" t="str">
            <v>BUMPER SUB-ASSY, RR</v>
          </cell>
        </row>
        <row r="54">
          <cell r="A54">
            <v>52105</v>
          </cell>
          <cell r="B54" t="str">
            <v>BUMPER SUB-ASSY, RR</v>
          </cell>
        </row>
        <row r="55">
          <cell r="A55">
            <v>52105</v>
          </cell>
          <cell r="B55" t="str">
            <v>BUMPER SUB-ASSY, RR</v>
          </cell>
        </row>
        <row r="56">
          <cell r="A56">
            <v>52105</v>
          </cell>
          <cell r="B56" t="str">
            <v>BUMPER SUB-ASSY, RR</v>
          </cell>
        </row>
        <row r="57">
          <cell r="A57">
            <v>52115</v>
          </cell>
          <cell r="B57" t="str">
            <v>SUPPORT, FR BUMPER SIDE</v>
          </cell>
        </row>
        <row r="58">
          <cell r="A58">
            <v>52115</v>
          </cell>
          <cell r="B58" t="str">
            <v>SUPPORT, FR BUMPER SIDE, RH</v>
          </cell>
        </row>
        <row r="59">
          <cell r="A59">
            <v>52116</v>
          </cell>
          <cell r="B59" t="str">
            <v>RETAINER, FR BUMPER</v>
          </cell>
        </row>
        <row r="60">
          <cell r="A60">
            <v>52116</v>
          </cell>
          <cell r="B60" t="str">
            <v>SUPPORT, FR BUMPER SIDE, LH</v>
          </cell>
        </row>
        <row r="61">
          <cell r="A61">
            <v>52119</v>
          </cell>
          <cell r="B61" t="str">
            <v>COVER, FR BUMPER</v>
          </cell>
        </row>
        <row r="62">
          <cell r="A62">
            <v>52119</v>
          </cell>
          <cell r="B62" t="str">
            <v>COVER, FR BUMPER</v>
          </cell>
        </row>
        <row r="63">
          <cell r="A63">
            <v>52122</v>
          </cell>
          <cell r="B63" t="str">
            <v>PLATE, FR BUMPER REINFORCEMENT, CTR</v>
          </cell>
        </row>
        <row r="64">
          <cell r="A64">
            <v>52127</v>
          </cell>
          <cell r="B64" t="str">
            <v>COVER, FR BUMPER HOLE, RH</v>
          </cell>
        </row>
        <row r="65">
          <cell r="A65">
            <v>52127</v>
          </cell>
          <cell r="B65" t="str">
            <v>COVER, FR BUMPER HOLE, RH</v>
          </cell>
        </row>
        <row r="66">
          <cell r="A66">
            <v>52127</v>
          </cell>
          <cell r="B66" t="str">
            <v>COVER, FR BUMPER HOLE, RH</v>
          </cell>
        </row>
        <row r="67">
          <cell r="A67">
            <v>52127</v>
          </cell>
          <cell r="B67" t="str">
            <v>COVER, FR BUMPER HOLE, RH</v>
          </cell>
        </row>
        <row r="68">
          <cell r="A68">
            <v>52128</v>
          </cell>
          <cell r="B68" t="str">
            <v>COVER, FR BUMPER HOLE, LH</v>
          </cell>
        </row>
        <row r="69">
          <cell r="A69">
            <v>52128</v>
          </cell>
          <cell r="B69" t="str">
            <v>COVER, FR BUMPER HOLE, LH</v>
          </cell>
        </row>
        <row r="70">
          <cell r="A70">
            <v>52128</v>
          </cell>
          <cell r="B70" t="str">
            <v>COVER, FR BUMPER HOLE, LH</v>
          </cell>
        </row>
        <row r="71">
          <cell r="A71">
            <v>52128</v>
          </cell>
          <cell r="B71" t="str">
            <v>COVER, FR BUMPER HOLE, LH</v>
          </cell>
        </row>
        <row r="72">
          <cell r="A72">
            <v>52131</v>
          </cell>
          <cell r="B72" t="str">
            <v>REINFORCEMENT, FR BUMPER</v>
          </cell>
        </row>
        <row r="73">
          <cell r="A73">
            <v>52151</v>
          </cell>
          <cell r="B73" t="str">
            <v>BAR, RR BUMPER</v>
          </cell>
        </row>
        <row r="74">
          <cell r="A74">
            <v>52151</v>
          </cell>
          <cell r="B74" t="str">
            <v>BAR, RR BUMPER</v>
          </cell>
        </row>
        <row r="75">
          <cell r="A75">
            <v>52151</v>
          </cell>
          <cell r="B75" t="str">
            <v>BAR, RR BUMPER</v>
          </cell>
        </row>
        <row r="76">
          <cell r="A76">
            <v>52151</v>
          </cell>
          <cell r="B76" t="str">
            <v>BAR, RR BUMPER</v>
          </cell>
        </row>
        <row r="77">
          <cell r="A77">
            <v>52151</v>
          </cell>
          <cell r="B77" t="str">
            <v>BAR, RR BUMPER</v>
          </cell>
        </row>
        <row r="78">
          <cell r="A78">
            <v>52159</v>
          </cell>
          <cell r="B78" t="str">
            <v>PLATE, RR BUMPER</v>
          </cell>
        </row>
        <row r="79">
          <cell r="A79">
            <v>52161</v>
          </cell>
          <cell r="B79" t="str">
            <v>BRACKET, RR BUMPER REINFORCEMENT, NO.1</v>
          </cell>
        </row>
        <row r="80">
          <cell r="A80">
            <v>52163</v>
          </cell>
          <cell r="B80" t="str">
            <v>PLATE, RR BUMPER, RH</v>
          </cell>
        </row>
        <row r="81">
          <cell r="A81">
            <v>52163</v>
          </cell>
          <cell r="B81" t="str">
            <v>PLATE, RR BUMPER, RH</v>
          </cell>
        </row>
        <row r="82">
          <cell r="A82">
            <v>52164</v>
          </cell>
          <cell r="B82" t="str">
            <v>PLATE, RR BUMPER, LH</v>
          </cell>
        </row>
        <row r="83">
          <cell r="A83">
            <v>52164</v>
          </cell>
          <cell r="B83" t="str">
            <v>PLATE, RR BUMPER, LH</v>
          </cell>
        </row>
        <row r="84">
          <cell r="A84">
            <v>52165</v>
          </cell>
          <cell r="B84" t="str">
            <v>EXTENSION, RR BUMPER REINFORCEMENT, RH</v>
          </cell>
        </row>
        <row r="85">
          <cell r="A85">
            <v>52166</v>
          </cell>
          <cell r="B85" t="str">
            <v>EXTENSION, RR BUMPER REINFORCEMENT, LH</v>
          </cell>
        </row>
        <row r="86">
          <cell r="A86">
            <v>52171</v>
          </cell>
          <cell r="B86" t="str">
            <v>REINFORCEMENT, RR BUMPER, NO.1</v>
          </cell>
        </row>
        <row r="87">
          <cell r="A87">
            <v>52171</v>
          </cell>
          <cell r="B87" t="str">
            <v>REINFORCEMENT, RR BUMPER, NO.1</v>
          </cell>
        </row>
        <row r="88">
          <cell r="A88">
            <v>52172</v>
          </cell>
          <cell r="B88" t="str">
            <v>REINFORCEMENT, RR BUMPER, NO.2</v>
          </cell>
        </row>
        <row r="89">
          <cell r="A89">
            <v>52172</v>
          </cell>
          <cell r="B89" t="str">
            <v>REINFORCEMENT, RR BUMPER, NO.2</v>
          </cell>
        </row>
        <row r="90">
          <cell r="A90">
            <v>52173</v>
          </cell>
          <cell r="B90" t="str">
            <v>REINFORCEMENT, RR BUMPER, NO.3</v>
          </cell>
        </row>
        <row r="91">
          <cell r="A91">
            <v>52173</v>
          </cell>
          <cell r="B91" t="str">
            <v>REINFORCEMENT, RR BUMPER, NO.3</v>
          </cell>
        </row>
        <row r="92">
          <cell r="A92">
            <v>52174</v>
          </cell>
          <cell r="B92" t="str">
            <v>REINFORCEMENT, RR BUMPER, NO.4</v>
          </cell>
        </row>
        <row r="93">
          <cell r="A93">
            <v>52174</v>
          </cell>
          <cell r="B93" t="str">
            <v>REINFORCEMENT, RR BUMPER, NO.4</v>
          </cell>
        </row>
        <row r="94">
          <cell r="A94">
            <v>52174</v>
          </cell>
          <cell r="B94" t="str">
            <v>REINFORCEMENT, RR BUMPER, NO.4</v>
          </cell>
        </row>
        <row r="95">
          <cell r="A95">
            <v>52175</v>
          </cell>
          <cell r="B95" t="str">
            <v>REINFORCEMENT, RR BUMPER, NO.5</v>
          </cell>
        </row>
        <row r="96">
          <cell r="A96">
            <v>52175</v>
          </cell>
          <cell r="B96" t="str">
            <v>REINFORCEMENT, RR BUMPER, NO.5</v>
          </cell>
        </row>
        <row r="97">
          <cell r="A97">
            <v>52176</v>
          </cell>
          <cell r="B97" t="str">
            <v>REINFORCEMENT, RR BUMPER ARM MT, RH</v>
          </cell>
        </row>
        <row r="98">
          <cell r="A98">
            <v>52177</v>
          </cell>
          <cell r="B98" t="str">
            <v>REINFORCEMENT, RR BUMPER ARM MT, LH</v>
          </cell>
        </row>
        <row r="99">
          <cell r="A99">
            <v>52178</v>
          </cell>
          <cell r="B99" t="str">
            <v>REINFORCEMENT, RR BUMPER BAR CORNER, RH</v>
          </cell>
        </row>
        <row r="100">
          <cell r="A100">
            <v>52178</v>
          </cell>
          <cell r="B100" t="str">
            <v>REINFORCEMENT, RR BUMPER BAR CORNER</v>
          </cell>
        </row>
        <row r="101">
          <cell r="A101">
            <v>52179</v>
          </cell>
          <cell r="B101" t="str">
            <v>PLATE, RR BUMPER REINFORCEMENT</v>
          </cell>
        </row>
        <row r="102">
          <cell r="A102">
            <v>52181</v>
          </cell>
          <cell r="B102" t="str">
            <v>ARM, RR BUMPER, RH</v>
          </cell>
        </row>
        <row r="103">
          <cell r="A103">
            <v>52181</v>
          </cell>
          <cell r="B103" t="str">
            <v>ARM, RR BUMPER, RH</v>
          </cell>
        </row>
        <row r="104">
          <cell r="A104">
            <v>52182</v>
          </cell>
          <cell r="B104" t="str">
            <v>ARM, RR BUMPER, LH</v>
          </cell>
        </row>
        <row r="105">
          <cell r="A105">
            <v>52182</v>
          </cell>
          <cell r="B105" t="str">
            <v>ARM, RR BUMPER, LH</v>
          </cell>
        </row>
        <row r="106">
          <cell r="A106">
            <v>52183</v>
          </cell>
          <cell r="B106" t="str">
            <v>ARM, RR BUMPER, LWR RH</v>
          </cell>
        </row>
        <row r="107">
          <cell r="A107">
            <v>52184</v>
          </cell>
          <cell r="B107" t="str">
            <v>ARM, RR BUMPER, LWR LH</v>
          </cell>
        </row>
        <row r="108">
          <cell r="A108">
            <v>52186</v>
          </cell>
          <cell r="B108" t="str">
            <v>BRACKET, RR BUMPER SIDE, NO.1 LH</v>
          </cell>
        </row>
        <row r="109">
          <cell r="A109">
            <v>52187</v>
          </cell>
          <cell r="B109" t="str">
            <v>GUIDE, RR BUMPER LOCATION</v>
          </cell>
        </row>
        <row r="110">
          <cell r="A110">
            <v>52188</v>
          </cell>
          <cell r="B110" t="str">
            <v>SPACER, RR BUMPER MOUNTING</v>
          </cell>
        </row>
        <row r="111">
          <cell r="A111">
            <v>52188</v>
          </cell>
          <cell r="B111" t="str">
            <v>SPACER, RR BUMPER MOUNTING</v>
          </cell>
        </row>
        <row r="112">
          <cell r="A112">
            <v>52195</v>
          </cell>
          <cell r="B112" t="str">
            <v>SPACER, RR BUMPER EXTENSION, RH</v>
          </cell>
        </row>
        <row r="113">
          <cell r="A113">
            <v>52195</v>
          </cell>
          <cell r="B113" t="str">
            <v>SPACER, RR BUMPER EXTENSION, RH</v>
          </cell>
        </row>
        <row r="114">
          <cell r="A114">
            <v>52506</v>
          </cell>
          <cell r="B114" t="str">
            <v>RETAINER SUB-ASSY, FR BUMPER, CTR</v>
          </cell>
        </row>
        <row r="115">
          <cell r="A115">
            <v>52506</v>
          </cell>
          <cell r="B115" t="str">
            <v>RETAINER SUB-ASSY, FR BUMPER, CTR</v>
          </cell>
        </row>
        <row r="116">
          <cell r="A116">
            <v>52521</v>
          </cell>
          <cell r="B116" t="str">
            <v>RETAINER, FR BUMPER, UPR</v>
          </cell>
        </row>
        <row r="117">
          <cell r="A117">
            <v>52525</v>
          </cell>
          <cell r="B117" t="str">
            <v>RETAINER, FR BUMPER BRACKET</v>
          </cell>
        </row>
        <row r="118">
          <cell r="A118">
            <v>52525</v>
          </cell>
          <cell r="B118" t="str">
            <v>RETAINER, FR BUMPER BRACKET</v>
          </cell>
        </row>
        <row r="119">
          <cell r="A119">
            <v>52542</v>
          </cell>
          <cell r="B119" t="str">
            <v>SEAL, FR BUMPER, CTR</v>
          </cell>
        </row>
        <row r="120">
          <cell r="A120">
            <v>52542</v>
          </cell>
          <cell r="B120" t="str">
            <v>SEAL, FR BUMPER, CTR</v>
          </cell>
        </row>
        <row r="121">
          <cell r="A121">
            <v>52543</v>
          </cell>
          <cell r="B121" t="str">
            <v>SEAL, FR BUMPER SIDE, RH</v>
          </cell>
        </row>
        <row r="122">
          <cell r="A122">
            <v>52543</v>
          </cell>
          <cell r="B122" t="str">
            <v>SEAL, FR BUMPER SIDE, RH</v>
          </cell>
        </row>
        <row r="123">
          <cell r="A123">
            <v>52544</v>
          </cell>
          <cell r="B123" t="str">
            <v>SEAL, FR BUMPER SIDE, LH</v>
          </cell>
        </row>
        <row r="124">
          <cell r="A124">
            <v>52544</v>
          </cell>
          <cell r="B124" t="str">
            <v>SEAL, FR BUMPER SIDE, LH</v>
          </cell>
        </row>
        <row r="125">
          <cell r="A125">
            <v>52591</v>
          </cell>
          <cell r="B125" t="str">
            <v>SEAL, RR BUMPER</v>
          </cell>
        </row>
        <row r="126">
          <cell r="A126">
            <v>52611</v>
          </cell>
          <cell r="B126" t="str">
            <v>ABSORBER, FR BUMPER ENERGY</v>
          </cell>
        </row>
        <row r="127">
          <cell r="A127">
            <v>52611</v>
          </cell>
          <cell r="B127" t="str">
            <v>ABSORBER, FR BUMPER ENERGY</v>
          </cell>
        </row>
        <row r="128">
          <cell r="A128">
            <v>52701</v>
          </cell>
          <cell r="B128" t="str">
            <v>MOULDING SUB-ASSY, FR BUMPER</v>
          </cell>
        </row>
        <row r="129">
          <cell r="A129">
            <v>52701</v>
          </cell>
          <cell r="B129" t="str">
            <v>MOULDING SUB-ASSY, FR BUMPER</v>
          </cell>
        </row>
        <row r="130">
          <cell r="A130">
            <v>52711</v>
          </cell>
          <cell r="B130" t="str">
            <v>GARNISH, FR BUMPER</v>
          </cell>
        </row>
        <row r="131">
          <cell r="A131">
            <v>52711</v>
          </cell>
          <cell r="B131" t="str">
            <v>GARNISH, FR BUMPER</v>
          </cell>
        </row>
        <row r="132">
          <cell r="A132">
            <v>53100</v>
          </cell>
          <cell r="B132" t="str">
            <v>GRILLE ASSY, RADIATOR</v>
          </cell>
        </row>
        <row r="133">
          <cell r="A133">
            <v>53100</v>
          </cell>
          <cell r="B133" t="str">
            <v>GRILLE ASSY, RADIATOR</v>
          </cell>
        </row>
        <row r="134">
          <cell r="A134">
            <v>53100</v>
          </cell>
          <cell r="B134" t="str">
            <v>GRILLE ASSY, RADIATOR</v>
          </cell>
        </row>
        <row r="135">
          <cell r="A135">
            <v>53100</v>
          </cell>
          <cell r="B135" t="str">
            <v>GRILLE ASSY, RADIATOR</v>
          </cell>
        </row>
        <row r="136">
          <cell r="A136">
            <v>53100</v>
          </cell>
          <cell r="B136" t="str">
            <v>GRILLE ASSY, RADIATOR</v>
          </cell>
        </row>
        <row r="137">
          <cell r="A137">
            <v>53111</v>
          </cell>
          <cell r="B137" t="str">
            <v>GRILLE, RADIATOR</v>
          </cell>
        </row>
        <row r="138">
          <cell r="A138">
            <v>53111</v>
          </cell>
          <cell r="B138" t="str">
            <v>GRILLE, RADIATOR</v>
          </cell>
        </row>
        <row r="139">
          <cell r="A139">
            <v>53111</v>
          </cell>
          <cell r="B139" t="str">
            <v>GRILLE, RADIATOR</v>
          </cell>
        </row>
        <row r="140">
          <cell r="A140">
            <v>53111</v>
          </cell>
          <cell r="B140" t="str">
            <v>GRILLE, RADIATOR</v>
          </cell>
        </row>
        <row r="141">
          <cell r="A141">
            <v>53111</v>
          </cell>
          <cell r="B141" t="str">
            <v>GRILLE, RADIATOR</v>
          </cell>
        </row>
        <row r="142">
          <cell r="A142">
            <v>53115</v>
          </cell>
          <cell r="B142" t="str">
            <v>BRACKET, RADIATOR GRILLE</v>
          </cell>
        </row>
        <row r="143">
          <cell r="A143">
            <v>53117</v>
          </cell>
          <cell r="B143" t="str">
            <v>BRACKET, RADIATOR GRILLE, LWR</v>
          </cell>
        </row>
        <row r="144">
          <cell r="A144">
            <v>53119</v>
          </cell>
          <cell r="B144" t="str">
            <v>PROTECTOR, RADIATOR GRILLE</v>
          </cell>
        </row>
        <row r="145">
          <cell r="A145">
            <v>53121</v>
          </cell>
          <cell r="B145" t="str">
            <v>MOULDING, RADIATOR GRILLE, UPR</v>
          </cell>
        </row>
        <row r="146">
          <cell r="A146">
            <v>53122</v>
          </cell>
          <cell r="B146" t="str">
            <v>MOULDING, RADIATOR GRILLE, LWR</v>
          </cell>
        </row>
        <row r="147">
          <cell r="A147">
            <v>53149</v>
          </cell>
          <cell r="B147" t="str">
            <v>PROTECTOR, RADIATOR GRILLE, NO.2</v>
          </cell>
        </row>
        <row r="148">
          <cell r="A148">
            <v>53301</v>
          </cell>
          <cell r="B148" t="str">
            <v>HOOD SUB-ASSY</v>
          </cell>
        </row>
        <row r="149">
          <cell r="A149">
            <v>53306</v>
          </cell>
          <cell r="B149" t="str">
            <v>REINFORCEMENT SUB-ASSY, HOOD LOCK HOOK</v>
          </cell>
        </row>
        <row r="150">
          <cell r="A150">
            <v>53311</v>
          </cell>
          <cell r="B150" t="str">
            <v>PANEL, HOOD</v>
          </cell>
        </row>
        <row r="151">
          <cell r="A151">
            <v>53321</v>
          </cell>
          <cell r="B151" t="str">
            <v>PANEL, HOOD, INNER</v>
          </cell>
        </row>
        <row r="152">
          <cell r="A152">
            <v>53322</v>
          </cell>
          <cell r="B152" t="str">
            <v>REINFORCEMENT, HOOD PANEL</v>
          </cell>
        </row>
        <row r="153">
          <cell r="A153">
            <v>53324</v>
          </cell>
          <cell r="B153" t="str">
            <v>REINFORCEMENT, HOOD LOCK HOOK</v>
          </cell>
        </row>
        <row r="154">
          <cell r="A154">
            <v>53381</v>
          </cell>
          <cell r="B154" t="str">
            <v>SEAL, HOOD TO RADIATOR SUPPORT</v>
          </cell>
        </row>
        <row r="155">
          <cell r="A155">
            <v>53440</v>
          </cell>
          <cell r="B155" t="str">
            <v>SUPPORT ASSY, HOOD, RH</v>
          </cell>
        </row>
        <row r="156">
          <cell r="A156">
            <v>53450</v>
          </cell>
          <cell r="B156" t="str">
            <v>SUPPORT ASSY, HOOD, LH</v>
          </cell>
        </row>
        <row r="157">
          <cell r="A157">
            <v>53630</v>
          </cell>
          <cell r="B157" t="str">
            <v>CABLE ASSY, HOOD LOCK CONTROL</v>
          </cell>
        </row>
        <row r="158">
          <cell r="A158">
            <v>53801</v>
          </cell>
          <cell r="B158" t="str">
            <v>FENDER SUB-ASSY, FR RH</v>
          </cell>
        </row>
        <row r="159">
          <cell r="A159">
            <v>53801</v>
          </cell>
          <cell r="B159" t="str">
            <v>FENDER SUB-ASSY, FR RH</v>
          </cell>
        </row>
        <row r="160">
          <cell r="A160">
            <v>53802</v>
          </cell>
          <cell r="B160" t="str">
            <v>FENDER SUB-ASSY, FR LH</v>
          </cell>
        </row>
        <row r="161">
          <cell r="A161">
            <v>53802</v>
          </cell>
          <cell r="B161" t="str">
            <v>FENDER SUB-ASSY, FR LH</v>
          </cell>
        </row>
        <row r="162">
          <cell r="A162">
            <v>53811</v>
          </cell>
          <cell r="B162" t="str">
            <v>PANEL, FR FENDER, RH</v>
          </cell>
        </row>
        <row r="163">
          <cell r="A163">
            <v>53811</v>
          </cell>
          <cell r="B163" t="str">
            <v>PANEL, FR FENDER, RH</v>
          </cell>
        </row>
        <row r="164">
          <cell r="A164">
            <v>53812</v>
          </cell>
          <cell r="B164" t="str">
            <v>PANEL, FR FENDER, LH</v>
          </cell>
        </row>
        <row r="165">
          <cell r="A165">
            <v>53812</v>
          </cell>
          <cell r="B165" t="str">
            <v>PANEL, FR FENDER, LH</v>
          </cell>
        </row>
        <row r="166">
          <cell r="A166">
            <v>53813</v>
          </cell>
          <cell r="B166" t="str">
            <v>EXTENSION, FR FENDER, RH</v>
          </cell>
        </row>
        <row r="167">
          <cell r="A167">
            <v>53814</v>
          </cell>
          <cell r="B167" t="str">
            <v>EXTENSION, FR FENDER, LH</v>
          </cell>
        </row>
        <row r="168">
          <cell r="A168">
            <v>53835</v>
          </cell>
          <cell r="B168" t="str">
            <v>BRACE, FR FENDER TO APRON, RH</v>
          </cell>
        </row>
        <row r="169">
          <cell r="A169">
            <v>53836</v>
          </cell>
          <cell r="B169" t="str">
            <v>BRACE, FR FENDER TO APRON, LH</v>
          </cell>
        </row>
        <row r="170">
          <cell r="A170">
            <v>53866</v>
          </cell>
          <cell r="B170" t="str">
            <v>SEAL, FR FENDER TO COWL SIDE, RH</v>
          </cell>
        </row>
        <row r="171">
          <cell r="A171">
            <v>53867</v>
          </cell>
          <cell r="B171" t="str">
            <v>SEAL, FR FENDER TO COWL SIDE, LH</v>
          </cell>
        </row>
        <row r="172">
          <cell r="A172">
            <v>53868</v>
          </cell>
          <cell r="B172" t="str">
            <v>SEAL, FR FENDER TO COWL SIDE, NO.2 RH</v>
          </cell>
        </row>
        <row r="173">
          <cell r="A173">
            <v>53869</v>
          </cell>
          <cell r="B173" t="str">
            <v>SEAL, FR FENDER TO COWL SIDE, NO.2 LH</v>
          </cell>
        </row>
        <row r="174">
          <cell r="A174">
            <v>53875</v>
          </cell>
          <cell r="B174" t="str">
            <v>LINER, FR FENDER, RH</v>
          </cell>
        </row>
        <row r="175">
          <cell r="A175">
            <v>53876</v>
          </cell>
          <cell r="B175" t="str">
            <v>LINER, FR FENDER, LH</v>
          </cell>
        </row>
        <row r="176">
          <cell r="A176">
            <v>55040</v>
          </cell>
          <cell r="B176" t="str">
            <v>CAB ASSY, A</v>
          </cell>
        </row>
        <row r="177">
          <cell r="A177">
            <v>55045</v>
          </cell>
          <cell r="B177" t="str">
            <v>PANEL SUB-ASSY, INSTR PNL FINISH, LWR</v>
          </cell>
        </row>
        <row r="178">
          <cell r="A178">
            <v>55046</v>
          </cell>
          <cell r="B178" t="str">
            <v>PANEL SUB-ASSY, INSTR PNL FINISH, LWR LH</v>
          </cell>
        </row>
        <row r="179">
          <cell r="A179">
            <v>55061</v>
          </cell>
          <cell r="B179" t="str">
            <v>REGISTER SUB-ASSY, INSTR PANEL, NO.1</v>
          </cell>
        </row>
        <row r="180">
          <cell r="A180">
            <v>55062</v>
          </cell>
          <cell r="B180" t="str">
            <v>REGISTER SUB-ASSY, INSTRUMENT PANEL, LH</v>
          </cell>
        </row>
        <row r="181">
          <cell r="A181">
            <v>55062</v>
          </cell>
          <cell r="B181" t="str">
            <v>REGISTER SUB-ASSY, INSTR PANEL, NO.2</v>
          </cell>
        </row>
        <row r="182">
          <cell r="A182">
            <v>55063</v>
          </cell>
          <cell r="B182" t="str">
            <v>REGISTER SUB-ASSY, INSTRUMENT, CTR RH</v>
          </cell>
        </row>
        <row r="183">
          <cell r="A183">
            <v>55301</v>
          </cell>
          <cell r="B183" t="str">
            <v>PANEL SUB-ASSY, INSTRUMENT</v>
          </cell>
        </row>
        <row r="184">
          <cell r="A184">
            <v>55304</v>
          </cell>
          <cell r="B184" t="str">
            <v>STAY SUB-ASSY, INSTRUMENT PANEL, CTR</v>
          </cell>
        </row>
        <row r="185">
          <cell r="A185">
            <v>55308</v>
          </cell>
          <cell r="B185" t="str">
            <v>BRACKET SUB-ASSY, INSTRUMENT PANEL, CTR</v>
          </cell>
        </row>
        <row r="186">
          <cell r="A186">
            <v>55311</v>
          </cell>
          <cell r="B186" t="str">
            <v>PANEL, INSTRUMENT, UPR</v>
          </cell>
        </row>
        <row r="187">
          <cell r="A187">
            <v>55317</v>
          </cell>
          <cell r="B187" t="str">
            <v>SPACER, INSTRUMENT PANEL, NO.3</v>
          </cell>
        </row>
        <row r="188">
          <cell r="A188">
            <v>55330</v>
          </cell>
          <cell r="B188" t="str">
            <v>REAR FLOOR SERVICE HOLE COVER</v>
          </cell>
        </row>
        <row r="189">
          <cell r="A189">
            <v>55347</v>
          </cell>
          <cell r="B189" t="str">
            <v>BRACKET, INSTR PANEL BRACE MOUNTING, RH</v>
          </cell>
        </row>
        <row r="190">
          <cell r="A190">
            <v>55355</v>
          </cell>
          <cell r="B190" t="str">
            <v>CUSHION, INSTRUMENT PANEL, NO.1</v>
          </cell>
        </row>
        <row r="191">
          <cell r="A191">
            <v>55365</v>
          </cell>
          <cell r="B191" t="str">
            <v>BRACKET, RADIO TUNER MOUNTING, NO.1</v>
          </cell>
        </row>
        <row r="192">
          <cell r="A192">
            <v>55366</v>
          </cell>
          <cell r="B192" t="str">
            <v>BRACKET, RADIO TUNER MOUNTING, NO.2</v>
          </cell>
        </row>
        <row r="193">
          <cell r="A193">
            <v>55367</v>
          </cell>
          <cell r="B193" t="str">
            <v>BRACKET, RADIO TUNER MOUNTING, NO.3</v>
          </cell>
        </row>
        <row r="194">
          <cell r="A194">
            <v>55376</v>
          </cell>
          <cell r="B194" t="str">
            <v>BRACKET, INSTRUMENT PANEL MOUNTING, NO.1</v>
          </cell>
        </row>
        <row r="195">
          <cell r="A195">
            <v>55377</v>
          </cell>
          <cell r="B195" t="str">
            <v>BRACKET, INSTRUMENT PANEL MOUNTING, NO.2</v>
          </cell>
        </row>
        <row r="196">
          <cell r="A196">
            <v>55378</v>
          </cell>
          <cell r="B196" t="str">
            <v>BRACKET, GLOVE COMPT DOOR LOCK MOUNTING</v>
          </cell>
        </row>
        <row r="197">
          <cell r="A197">
            <v>55404</v>
          </cell>
          <cell r="B197" t="str">
            <v>INSERT SUB-ASSY, INSTRUMENT PNL, LWR CTR</v>
          </cell>
        </row>
        <row r="198">
          <cell r="A198">
            <v>55405</v>
          </cell>
          <cell r="B198" t="str">
            <v>PANEL SUB-ASSY, INSTR CSTR FINISH, CTR</v>
          </cell>
        </row>
        <row r="199">
          <cell r="A199">
            <v>55405</v>
          </cell>
          <cell r="B199" t="str">
            <v>PANEL SUB-ASSY, INSTR CSTR FINISH, CTR</v>
          </cell>
        </row>
        <row r="200">
          <cell r="A200">
            <v>55407</v>
          </cell>
          <cell r="B200" t="str">
            <v>COVER SUB-ASSY, INSTRUMENT, LWR</v>
          </cell>
        </row>
        <row r="201">
          <cell r="A201">
            <v>55410</v>
          </cell>
          <cell r="B201" t="str">
            <v>PANEL ASSY, INSTRUMENT CLUSTER FINISH</v>
          </cell>
        </row>
        <row r="202">
          <cell r="A202">
            <v>55411</v>
          </cell>
          <cell r="B202" t="str">
            <v>PANEL, INSTRUMENT CLUSTER FINISH</v>
          </cell>
        </row>
        <row r="203">
          <cell r="A203">
            <v>55411</v>
          </cell>
          <cell r="B203" t="str">
            <v>PANEL, INSTRUMENT CLUSTER FINISH</v>
          </cell>
        </row>
        <row r="204">
          <cell r="A204">
            <v>55412</v>
          </cell>
          <cell r="B204" t="str">
            <v>PANEL, INSTRUMENT CLUSTER FINISH, CTR</v>
          </cell>
        </row>
        <row r="205">
          <cell r="A205">
            <v>55413</v>
          </cell>
          <cell r="B205" t="str">
            <v>PANEL, INSTR CLUSTER FINISH, CTR LWR</v>
          </cell>
        </row>
        <row r="206">
          <cell r="A206">
            <v>55419</v>
          </cell>
          <cell r="B206" t="str">
            <v>CUSHION, INSTR CLUSTER FINISH PANEL</v>
          </cell>
        </row>
        <row r="207">
          <cell r="A207">
            <v>55425</v>
          </cell>
          <cell r="B207" t="str">
            <v>REINFORCEMENT, INSTR CSTR FINISH PANEL</v>
          </cell>
        </row>
        <row r="208">
          <cell r="A208">
            <v>55432</v>
          </cell>
          <cell r="B208" t="str">
            <v>PANEL, INSTRUMENT PANEL FINISH, LWR NO.1</v>
          </cell>
        </row>
        <row r="209">
          <cell r="A209">
            <v>55433</v>
          </cell>
          <cell r="B209" t="str">
            <v>PANEL, INSTRUMENT PANEL FINISH, LWR NO.2</v>
          </cell>
        </row>
        <row r="210">
          <cell r="A210">
            <v>55438</v>
          </cell>
          <cell r="B210" t="str">
            <v>RETAINER, INSTR PANEL FINISH PANEL, NO.2</v>
          </cell>
        </row>
        <row r="211">
          <cell r="A211">
            <v>55441</v>
          </cell>
          <cell r="B211" t="str">
            <v>BOX, INSTRUMENT PANEL</v>
          </cell>
        </row>
        <row r="212">
          <cell r="A212">
            <v>55445</v>
          </cell>
          <cell r="B212" t="str">
            <v>PLATE, INSTRUMENT PANEL FINISH</v>
          </cell>
        </row>
        <row r="213">
          <cell r="A213">
            <v>55449</v>
          </cell>
          <cell r="B213" t="str">
            <v>BASE, SWITCH</v>
          </cell>
        </row>
        <row r="214">
          <cell r="A214">
            <v>55449</v>
          </cell>
          <cell r="B214" t="str">
            <v>BASE, SWITCH</v>
          </cell>
        </row>
        <row r="215">
          <cell r="A215">
            <v>55461</v>
          </cell>
          <cell r="B215" t="str">
            <v>INSERT, INSTRUMENT PNL SAFETY PAD, NO. 1</v>
          </cell>
        </row>
        <row r="216">
          <cell r="A216">
            <v>55477</v>
          </cell>
          <cell r="B216" t="str">
            <v>BEZEL, CIGAR LIGHTER HOLE</v>
          </cell>
        </row>
        <row r="217">
          <cell r="A217">
            <v>55479</v>
          </cell>
          <cell r="B217" t="str">
            <v>COVER, INSTRUMENT, LWR CTR</v>
          </cell>
        </row>
        <row r="218">
          <cell r="A218">
            <v>55545</v>
          </cell>
          <cell r="B218" t="str">
            <v>COVER, FUSE BOX OPENING</v>
          </cell>
        </row>
        <row r="219">
          <cell r="A219">
            <v>55550</v>
          </cell>
          <cell r="B219" t="str">
            <v>DOOR ASSY, GLOVE COMPARTMENT</v>
          </cell>
        </row>
        <row r="220">
          <cell r="A220">
            <v>55551</v>
          </cell>
          <cell r="B220" t="str">
            <v>DOOR, GLOVE COMPARTMENT, OUTER</v>
          </cell>
        </row>
        <row r="221">
          <cell r="A221">
            <v>55552</v>
          </cell>
          <cell r="B221" t="str">
            <v>DOOR, GLOVE COMPARTMENT, INNER</v>
          </cell>
        </row>
        <row r="222">
          <cell r="A222">
            <v>55561</v>
          </cell>
          <cell r="B222" t="str">
            <v>STRIKER, GLOVE COMPARTMENT DOOR LOCK</v>
          </cell>
        </row>
        <row r="223">
          <cell r="A223">
            <v>55607</v>
          </cell>
          <cell r="B223" t="str">
            <v>COVER SUB-ASSY, INSTR PANEL UNDER, NO. 2</v>
          </cell>
        </row>
        <row r="224">
          <cell r="A224">
            <v>55615</v>
          </cell>
          <cell r="B224" t="str">
            <v>CASE, INSTRUMENT PANEL CUP HOLDER, OUTER</v>
          </cell>
        </row>
        <row r="225">
          <cell r="A225">
            <v>55618</v>
          </cell>
          <cell r="B225" t="str">
            <v>HOLDER, INSTRUMENT PANEL CUP</v>
          </cell>
        </row>
        <row r="226">
          <cell r="A226">
            <v>55620</v>
          </cell>
          <cell r="B226" t="str">
            <v>HOLDER ASSY, INSTRUMENT PANEL CUP</v>
          </cell>
        </row>
        <row r="227">
          <cell r="A227">
            <v>55650</v>
          </cell>
          <cell r="B227" t="str">
            <v>REGISTER ASSY, INSTRUMENT PANEL, NO.1</v>
          </cell>
        </row>
        <row r="228">
          <cell r="A228">
            <v>55651</v>
          </cell>
          <cell r="B228" t="str">
            <v>REGISTER, INSTRUMENT PANEL, NO.1</v>
          </cell>
        </row>
        <row r="229">
          <cell r="A229">
            <v>55652</v>
          </cell>
          <cell r="B229" t="str">
            <v>REGISTER, INSTRUMENT PANEL, NO.2</v>
          </cell>
        </row>
        <row r="230">
          <cell r="A230">
            <v>55653</v>
          </cell>
          <cell r="B230" t="str">
            <v>REGISTER, INSTRUMENT PANEL, NO.3</v>
          </cell>
        </row>
        <row r="231">
          <cell r="A231">
            <v>55657</v>
          </cell>
          <cell r="B231" t="str">
            <v>ROD, REGISTER BLADE CONNECTING, NO.1</v>
          </cell>
        </row>
        <row r="232">
          <cell r="A232">
            <v>55658</v>
          </cell>
          <cell r="B232" t="str">
            <v>ROD, REGISTER BLADE CONNECTING, NO.2</v>
          </cell>
        </row>
        <row r="233">
          <cell r="A233">
            <v>55660</v>
          </cell>
          <cell r="B233" t="str">
            <v>REGISTER ASSY, INSTRUMENT PANEL, NO.2</v>
          </cell>
        </row>
        <row r="234">
          <cell r="A234">
            <v>55662</v>
          </cell>
          <cell r="B234" t="str">
            <v>BEZEL, INSTRUMENT PANEL REGISTER, NO.2</v>
          </cell>
        </row>
        <row r="235">
          <cell r="A235">
            <v>55668</v>
          </cell>
          <cell r="B235" t="str">
            <v>CUSHION, INSTR PANEL REGISTER, NO.1</v>
          </cell>
        </row>
        <row r="236">
          <cell r="A236">
            <v>55668</v>
          </cell>
          <cell r="B236" t="str">
            <v>CUSHION, INSTR PANEL REGISTER, NO.1</v>
          </cell>
        </row>
        <row r="237">
          <cell r="A237">
            <v>55669</v>
          </cell>
          <cell r="B237" t="str">
            <v>CUSHION, INSTR PANEL REGISTER, NO.2</v>
          </cell>
        </row>
        <row r="238">
          <cell r="A238">
            <v>55669</v>
          </cell>
          <cell r="B238" t="str">
            <v>CUSHION, INSTR PANEL REGISTER, NO.2</v>
          </cell>
        </row>
        <row r="239">
          <cell r="A239">
            <v>55671</v>
          </cell>
          <cell r="B239" t="str">
            <v>BLADE, INSTRUMENT PANEL REGISTER, NO.1</v>
          </cell>
        </row>
        <row r="240">
          <cell r="A240">
            <v>55672</v>
          </cell>
          <cell r="B240" t="str">
            <v>BLADE, INSTRUMENT PANEL REGISTER, NO.2</v>
          </cell>
        </row>
        <row r="241">
          <cell r="A241">
            <v>55673</v>
          </cell>
          <cell r="B241" t="str">
            <v>BLADE, INSTRUMENT PANEL REGISTER, NO.3</v>
          </cell>
        </row>
        <row r="242">
          <cell r="A242">
            <v>55674</v>
          </cell>
          <cell r="B242" t="str">
            <v>BLADE, INSTRUMENT PANEL REGISTER, NO.4</v>
          </cell>
        </row>
        <row r="243">
          <cell r="A243">
            <v>55675</v>
          </cell>
          <cell r="B243" t="str">
            <v>BLADE, INSTRUMENT PANEL REGISTER, NO.5</v>
          </cell>
        </row>
        <row r="244">
          <cell r="A244">
            <v>55676</v>
          </cell>
          <cell r="B244" t="str">
            <v>BLADE, INSTRUMENT PANEL REGISTER, NO.6</v>
          </cell>
        </row>
        <row r="245">
          <cell r="A245">
            <v>55677</v>
          </cell>
          <cell r="B245" t="str">
            <v>BLADE, INSTRUMENT PANEL REGISTER, NO.7</v>
          </cell>
        </row>
        <row r="246">
          <cell r="A246">
            <v>55683</v>
          </cell>
          <cell r="B246" t="str">
            <v>SUPPORT, AIR GUIDE BLADE</v>
          </cell>
        </row>
        <row r="247">
          <cell r="A247">
            <v>55683</v>
          </cell>
          <cell r="B247" t="str">
            <v>SUPPORT, AIR GUIDE BLADE</v>
          </cell>
        </row>
        <row r="248">
          <cell r="A248">
            <v>55686</v>
          </cell>
          <cell r="B248" t="str">
            <v>RETAINER, REGISTER BLADE, NO.1</v>
          </cell>
        </row>
        <row r="249">
          <cell r="A249">
            <v>55687</v>
          </cell>
          <cell r="B249" t="str">
            <v>RETAINER, REGISTER BLADE, NO.2</v>
          </cell>
        </row>
        <row r="250">
          <cell r="A250">
            <v>55697</v>
          </cell>
          <cell r="B250" t="str">
            <v>SEAL, INSTRUMENT PANEL REGISTER, NO.1</v>
          </cell>
        </row>
        <row r="251">
          <cell r="A251">
            <v>55698</v>
          </cell>
          <cell r="B251" t="str">
            <v>SEAL, INSTRUMENT PANEL REGISTER, NO.2</v>
          </cell>
        </row>
        <row r="252">
          <cell r="A252">
            <v>55708</v>
          </cell>
          <cell r="B252" t="str">
            <v>LOUVER SUB-ASSY, COWL TOP VENTILATOR</v>
          </cell>
        </row>
        <row r="253">
          <cell r="A253">
            <v>55835</v>
          </cell>
          <cell r="B253" t="str">
            <v>DUCT, HEATER TO REGISTER, CTR</v>
          </cell>
        </row>
        <row r="254">
          <cell r="A254">
            <v>55839</v>
          </cell>
          <cell r="B254" t="str">
            <v>CUSHION, FR VENTILATOR</v>
          </cell>
        </row>
        <row r="255">
          <cell r="A255">
            <v>55843</v>
          </cell>
          <cell r="B255" t="str">
            <v>DUCT, HEATER TO REGISTER, NO.1</v>
          </cell>
        </row>
        <row r="256">
          <cell r="A256">
            <v>55844</v>
          </cell>
          <cell r="B256" t="str">
            <v>DUCT, HEATER TO REGISTER, NO.2</v>
          </cell>
        </row>
        <row r="257">
          <cell r="A257">
            <v>55845</v>
          </cell>
          <cell r="B257" t="str">
            <v>DUCT, HEATER TO REGISTER, NO.3</v>
          </cell>
        </row>
        <row r="258">
          <cell r="A258">
            <v>55846</v>
          </cell>
          <cell r="B258" t="str">
            <v>DUCT, HEATER TO REGISTER, NO.4</v>
          </cell>
        </row>
        <row r="259">
          <cell r="A259">
            <v>55847</v>
          </cell>
          <cell r="B259" t="str">
            <v>DUCT, HEATER TO REGISTER, NO.5</v>
          </cell>
        </row>
        <row r="260">
          <cell r="A260">
            <v>55867</v>
          </cell>
          <cell r="B260" t="str">
            <v>SEAL, AIR DAMPER, NO.1</v>
          </cell>
        </row>
        <row r="261">
          <cell r="A261">
            <v>55868</v>
          </cell>
          <cell r="B261" t="str">
            <v>SEAL, AIR DAMPER, NO.2</v>
          </cell>
        </row>
        <row r="262">
          <cell r="A262">
            <v>55871</v>
          </cell>
          <cell r="B262" t="str">
            <v>SEAL, AIR DUCT, NO.1</v>
          </cell>
        </row>
        <row r="263">
          <cell r="A263">
            <v>55872</v>
          </cell>
          <cell r="B263" t="str">
            <v>SEAL, AIR DUCT, NO.2</v>
          </cell>
        </row>
        <row r="264">
          <cell r="A264">
            <v>55873</v>
          </cell>
          <cell r="B264" t="str">
            <v>SEAL, AIR DUCT, NO.3</v>
          </cell>
        </row>
        <row r="265">
          <cell r="A265">
            <v>55874</v>
          </cell>
          <cell r="B265" t="str">
            <v>SEAL, AIR DUCT, NO.4</v>
          </cell>
        </row>
        <row r="266">
          <cell r="A266">
            <v>55875</v>
          </cell>
          <cell r="B266" t="str">
            <v>SEAL, AIR DUCT, NO.5</v>
          </cell>
        </row>
        <row r="267">
          <cell r="A267">
            <v>55876</v>
          </cell>
          <cell r="B267" t="str">
            <v>SEAL, AIR DUCT, NO.6</v>
          </cell>
        </row>
        <row r="268">
          <cell r="A268">
            <v>55877</v>
          </cell>
          <cell r="B268" t="str">
            <v>SEAL, AIR DUCT, NO.7</v>
          </cell>
        </row>
        <row r="269">
          <cell r="A269">
            <v>55881</v>
          </cell>
          <cell r="B269" t="str">
            <v>DAMPER, AIR, NO.1</v>
          </cell>
        </row>
        <row r="270">
          <cell r="A270">
            <v>55882</v>
          </cell>
          <cell r="B270" t="str">
            <v>DAMPER, AIR, NO.2</v>
          </cell>
        </row>
        <row r="271">
          <cell r="A271">
            <v>55885</v>
          </cell>
          <cell r="B271" t="str">
            <v>SHAFT, AIR DAMPER, NO.1</v>
          </cell>
        </row>
        <row r="272">
          <cell r="A272">
            <v>55886</v>
          </cell>
          <cell r="B272" t="str">
            <v>SHAFT, AIR DAMPER, NO.2</v>
          </cell>
        </row>
        <row r="273">
          <cell r="A273">
            <v>55894</v>
          </cell>
          <cell r="B273" t="str">
            <v>LEVER, AIR DAMPER CONTROL, NO.1</v>
          </cell>
        </row>
        <row r="274">
          <cell r="A274">
            <v>55895</v>
          </cell>
          <cell r="B274" t="str">
            <v>LEVER, AIR DAMPER CONTROL, NO.2</v>
          </cell>
        </row>
        <row r="275">
          <cell r="A275">
            <v>55900</v>
          </cell>
          <cell r="B275" t="str">
            <v>CONTROL &amp; ACCESSORY ASSY, HEATER</v>
          </cell>
        </row>
        <row r="276">
          <cell r="A276">
            <v>55910</v>
          </cell>
          <cell r="B276" t="str">
            <v>CONTROL ASSY, HEATER</v>
          </cell>
        </row>
        <row r="277">
          <cell r="A277">
            <v>55950</v>
          </cell>
          <cell r="B277" t="str">
            <v>NOZZLE ASSY, DEFROSTER</v>
          </cell>
        </row>
        <row r="278">
          <cell r="A278">
            <v>55971</v>
          </cell>
          <cell r="B278" t="str">
            <v>DUCT, SIDE DEFROSTER NOZZLE</v>
          </cell>
        </row>
        <row r="279">
          <cell r="A279">
            <v>55972</v>
          </cell>
          <cell r="B279" t="str">
            <v>DUCT, SIDE DEFROSTER NOZZLE, NO.2</v>
          </cell>
        </row>
        <row r="280">
          <cell r="A280">
            <v>55990</v>
          </cell>
          <cell r="B280" t="str">
            <v>NOZZLE ASSY, DEFROSTER, LWR</v>
          </cell>
        </row>
        <row r="281">
          <cell r="A281">
            <v>56101</v>
          </cell>
          <cell r="B281" t="str">
            <v>GLASS SUB-ASSY, WINDSHIELD</v>
          </cell>
        </row>
        <row r="282">
          <cell r="A282">
            <v>56101</v>
          </cell>
          <cell r="B282" t="str">
            <v>GLASS SUB-ASSY, WINDSHIELD</v>
          </cell>
        </row>
        <row r="283">
          <cell r="A283">
            <v>56117</v>
          </cell>
          <cell r="B283" t="str">
            <v>DAM, WINDSHIELD GLASS ADHESIVE</v>
          </cell>
        </row>
        <row r="284">
          <cell r="A284">
            <v>56117</v>
          </cell>
          <cell r="B284" t="str">
            <v>DAM, WINDSHIELD GLASS ADHESIVE</v>
          </cell>
        </row>
        <row r="285">
          <cell r="A285">
            <v>58151</v>
          </cell>
          <cell r="B285" t="str">
            <v>FLOOR HEAT INSULATOR</v>
          </cell>
        </row>
        <row r="286">
          <cell r="A286">
            <v>58321</v>
          </cell>
          <cell r="B286" t="str">
            <v>FLOOR HEAT INSULATOR</v>
          </cell>
        </row>
        <row r="287">
          <cell r="A287">
            <v>58327</v>
          </cell>
          <cell r="B287" t="str">
            <v>INSULATOR, MAIN MUFFLER HEAT, UPR</v>
          </cell>
        </row>
        <row r="288">
          <cell r="A288">
            <v>58327</v>
          </cell>
          <cell r="B288" t="str">
            <v>FLOOR HEAT INSULATOR</v>
          </cell>
        </row>
        <row r="289">
          <cell r="A289">
            <v>58470</v>
          </cell>
          <cell r="B289" t="str">
            <v>COVER ASSY, SEAT FLOOR SERVICE HOLE, RH</v>
          </cell>
        </row>
        <row r="290">
          <cell r="A290">
            <v>58480</v>
          </cell>
          <cell r="B290" t="str">
            <v>COVER ASSY, SEAT FLOOR SERVICE HOLE, LH</v>
          </cell>
        </row>
        <row r="291">
          <cell r="A291">
            <v>58510</v>
          </cell>
          <cell r="B291" t="str">
            <v>CARPET ASSY, FLOOR, FR</v>
          </cell>
        </row>
        <row r="292">
          <cell r="A292">
            <v>58510</v>
          </cell>
          <cell r="B292" t="str">
            <v>CARPET ASSY, FLOOR, FR</v>
          </cell>
        </row>
        <row r="293">
          <cell r="A293">
            <v>58510</v>
          </cell>
          <cell r="B293" t="str">
            <v>CARPET ASSY, FLOOR, FR</v>
          </cell>
        </row>
        <row r="294">
          <cell r="A294">
            <v>58510</v>
          </cell>
          <cell r="B294" t="str">
            <v>CARPET ASSY, FLOOR, FR</v>
          </cell>
        </row>
        <row r="295">
          <cell r="A295">
            <v>58510</v>
          </cell>
          <cell r="B295" t="str">
            <v>CARPET ASSY, FLOOR, FR</v>
          </cell>
        </row>
        <row r="296">
          <cell r="A296">
            <v>58510</v>
          </cell>
          <cell r="B296" t="str">
            <v>CARPET ASSY, FLOOR, FR</v>
          </cell>
        </row>
        <row r="297">
          <cell r="A297">
            <v>58510</v>
          </cell>
          <cell r="B297" t="str">
            <v>CARPET ASSY, FLOOR, FR</v>
          </cell>
        </row>
        <row r="298">
          <cell r="A298">
            <v>58510</v>
          </cell>
          <cell r="B298" t="str">
            <v>CARPET ASSY, FLOOR, FR</v>
          </cell>
        </row>
        <row r="299">
          <cell r="A299">
            <v>58510</v>
          </cell>
          <cell r="B299" t="str">
            <v>CARPET ASSY, FLOOR, FR</v>
          </cell>
        </row>
        <row r="300">
          <cell r="A300">
            <v>58510</v>
          </cell>
          <cell r="B300" t="str">
            <v>CARPET ASSY, FLOOR, FR</v>
          </cell>
        </row>
        <row r="301">
          <cell r="A301">
            <v>58510</v>
          </cell>
          <cell r="B301" t="str">
            <v>CARPET ASSY, FLOOR, FR</v>
          </cell>
        </row>
        <row r="302">
          <cell r="A302">
            <v>58510</v>
          </cell>
          <cell r="B302" t="str">
            <v>CARPET ASSY, FLOOR, FR</v>
          </cell>
        </row>
        <row r="303">
          <cell r="A303">
            <v>58510</v>
          </cell>
          <cell r="B303" t="str">
            <v>CARPET ASSY, FLOOR, FR</v>
          </cell>
        </row>
        <row r="304">
          <cell r="A304">
            <v>58510</v>
          </cell>
          <cell r="B304" t="str">
            <v>CARPET ASSY, FLOOR, FR</v>
          </cell>
        </row>
        <row r="305">
          <cell r="A305">
            <v>58510</v>
          </cell>
          <cell r="B305" t="str">
            <v>CARPET ASSY, FLOOR, FR</v>
          </cell>
        </row>
        <row r="306">
          <cell r="A306">
            <v>58510</v>
          </cell>
          <cell r="B306" t="str">
            <v>CARPET ASSY, FLOOR, FR</v>
          </cell>
        </row>
        <row r="307">
          <cell r="A307">
            <v>58571</v>
          </cell>
          <cell r="B307" t="str">
            <v>CARPET, RR FLOOR</v>
          </cell>
        </row>
        <row r="308">
          <cell r="A308">
            <v>58611</v>
          </cell>
          <cell r="B308" t="str">
            <v>FLOOR SILENCER (58611/2-)</v>
          </cell>
        </row>
        <row r="309">
          <cell r="A309">
            <v>58635</v>
          </cell>
          <cell r="B309" t="str">
            <v>BOX, SEAT FLOOR</v>
          </cell>
        </row>
        <row r="310">
          <cell r="A310">
            <v>58665</v>
          </cell>
          <cell r="B310" t="str">
            <v>SHEET, RR FLOOR SILENCER, NO.5</v>
          </cell>
        </row>
        <row r="311">
          <cell r="A311">
            <v>61187</v>
          </cell>
          <cell r="B311" t="str">
            <v>BRACKET, INSTRUMENT PANEL SIDE, NO.4</v>
          </cell>
        </row>
        <row r="312">
          <cell r="A312">
            <v>61575</v>
          </cell>
          <cell r="B312" t="str">
            <v>PLATE, CAB RR PILLAR, UPR RH</v>
          </cell>
        </row>
        <row r="313">
          <cell r="A313">
            <v>61576</v>
          </cell>
          <cell r="B313" t="str">
            <v>PLATE, CAB RR PILLAR, UPR LH</v>
          </cell>
        </row>
        <row r="314">
          <cell r="A314">
            <v>62081</v>
          </cell>
          <cell r="B314" t="str">
            <v>AIR BAG SUB-ASSY, CURTAIN SHIELD, RH</v>
          </cell>
        </row>
        <row r="315">
          <cell r="A315">
            <v>62081</v>
          </cell>
          <cell r="B315" t="str">
            <v>AIR BAG SUB-ASSY, CURTAIN SHIELD, RH</v>
          </cell>
        </row>
        <row r="316">
          <cell r="A316">
            <v>62081</v>
          </cell>
          <cell r="B316" t="str">
            <v>AIR BAG SUB-ASSY, CURTAIN SHIELD, RH</v>
          </cell>
        </row>
        <row r="317">
          <cell r="A317">
            <v>62082</v>
          </cell>
          <cell r="B317" t="str">
            <v>AIR BAG SUB-ASSY, CURTAIN SHIELD, LH</v>
          </cell>
        </row>
        <row r="318">
          <cell r="A318">
            <v>62082</v>
          </cell>
          <cell r="B318" t="str">
            <v>AIR BAG SUB-ASSY, CURTAIN SHIELD, LH</v>
          </cell>
        </row>
        <row r="319">
          <cell r="A319">
            <v>62082</v>
          </cell>
          <cell r="B319" t="str">
            <v>AIR BAG SUB-ASSY, CURTAIN SHIELD, LH</v>
          </cell>
        </row>
        <row r="320">
          <cell r="A320">
            <v>62111</v>
          </cell>
          <cell r="B320" t="str">
            <v>BOARD, COWL SIDE TRIM, RH</v>
          </cell>
        </row>
        <row r="321">
          <cell r="A321">
            <v>62112</v>
          </cell>
          <cell r="B321" t="str">
            <v>BOARD, COWL SIDE TRIM, LH</v>
          </cell>
        </row>
        <row r="322">
          <cell r="A322">
            <v>62135</v>
          </cell>
          <cell r="B322" t="str">
            <v>RETAINER, COWL SIDE CARPET</v>
          </cell>
        </row>
        <row r="323">
          <cell r="A323">
            <v>62135</v>
          </cell>
          <cell r="B323" t="str">
            <v>RETAINER, COWL SIDE CARPET</v>
          </cell>
        </row>
        <row r="324">
          <cell r="A324">
            <v>62135</v>
          </cell>
          <cell r="B324" t="str">
            <v>RETAINER, COWL SIDE CARPET</v>
          </cell>
        </row>
        <row r="325">
          <cell r="A325">
            <v>62150</v>
          </cell>
          <cell r="B325" t="str">
            <v>INFLATOR ASSY, CURTAIN SHIELD AIR BAG</v>
          </cell>
        </row>
        <row r="326">
          <cell r="A326">
            <v>62150</v>
          </cell>
          <cell r="B326" t="str">
            <v>INFLATOR ASSY, CURTAIN SHIELD AIR BAG</v>
          </cell>
        </row>
        <row r="327">
          <cell r="A327">
            <v>62170</v>
          </cell>
          <cell r="B327" t="str">
            <v>AIR BAG ASSY, CURTAIN SHIELD, RH</v>
          </cell>
        </row>
        <row r="328">
          <cell r="A328">
            <v>62170</v>
          </cell>
          <cell r="B328" t="str">
            <v>AIR BAG ASSY, CURTAIN SHIELD, RH</v>
          </cell>
        </row>
        <row r="329">
          <cell r="A329">
            <v>62170</v>
          </cell>
          <cell r="B329" t="str">
            <v>AIR BAG ASSY, CURTAIN SHIELD, RH</v>
          </cell>
        </row>
        <row r="330">
          <cell r="A330">
            <v>62180</v>
          </cell>
          <cell r="B330" t="str">
            <v>AIR BAG ASSY, CURTAIN SHIELD, LH</v>
          </cell>
        </row>
        <row r="331">
          <cell r="A331">
            <v>62180</v>
          </cell>
          <cell r="B331" t="str">
            <v>AIR BAG ASSY, CURTAIN SHIELD, LH</v>
          </cell>
        </row>
        <row r="332">
          <cell r="A332">
            <v>62180</v>
          </cell>
          <cell r="B332" t="str">
            <v>AIR BAG ASSY, CURTAIN SHIELD, LH</v>
          </cell>
        </row>
        <row r="333">
          <cell r="A333">
            <v>62211</v>
          </cell>
          <cell r="B333" t="str">
            <v>GARNISH, FR PILLAR, RH</v>
          </cell>
        </row>
        <row r="334">
          <cell r="A334">
            <v>62212</v>
          </cell>
          <cell r="B334" t="str">
            <v>GARNISH, FR PILLAR, LH</v>
          </cell>
        </row>
        <row r="335">
          <cell r="A335">
            <v>62210</v>
          </cell>
          <cell r="B335" t="str">
            <v>GARNISH ASSY, FR PILLAR RH</v>
          </cell>
        </row>
        <row r="336">
          <cell r="A336">
            <v>62210</v>
          </cell>
          <cell r="B336" t="str">
            <v>GARNISH ASSY, FR PILLAR RH</v>
          </cell>
        </row>
        <row r="337">
          <cell r="A337">
            <v>62311</v>
          </cell>
          <cell r="B337" t="str">
            <v>WEATHERSTRIP, FR DOOR OPENING TRIM, RH</v>
          </cell>
        </row>
        <row r="338">
          <cell r="A338">
            <v>62312</v>
          </cell>
          <cell r="B338" t="str">
            <v>WEATHERSTRIP, FR DOOR OPENING TRIM, LH</v>
          </cell>
        </row>
        <row r="339">
          <cell r="A339">
            <v>62331</v>
          </cell>
          <cell r="B339" t="str">
            <v>WEATHERSTRIP, RR DOOR OPENING TRIM, RH</v>
          </cell>
        </row>
        <row r="340">
          <cell r="A340">
            <v>62331</v>
          </cell>
          <cell r="B340" t="str">
            <v>WEATHERSTRIP, RR DOOR OPENING TRIM, RH</v>
          </cell>
        </row>
        <row r="341">
          <cell r="A341">
            <v>62332</v>
          </cell>
          <cell r="B341" t="str">
            <v>WEATHERSTRIP, RR DOOR OPENING TRIM, LH</v>
          </cell>
        </row>
        <row r="342">
          <cell r="A342">
            <v>62332</v>
          </cell>
          <cell r="B342" t="str">
            <v>WEATHERSTRIP, RR DOOR OPENING TRIM, LH</v>
          </cell>
        </row>
        <row r="343">
          <cell r="A343">
            <v>62401</v>
          </cell>
          <cell r="B343" t="str">
            <v>GARNISH SUB-ASSY, CTR PILLAR, RH</v>
          </cell>
        </row>
        <row r="344">
          <cell r="A344">
            <v>62402</v>
          </cell>
          <cell r="B344" t="str">
            <v>GARNISH SUB-ASSY, CTR PILLAR, LH</v>
          </cell>
        </row>
        <row r="345">
          <cell r="A345">
            <v>62410</v>
          </cell>
          <cell r="B345" t="str">
            <v>GARNISH ASSY, CTR PILLAR, RH</v>
          </cell>
        </row>
        <row r="346">
          <cell r="A346">
            <v>62413</v>
          </cell>
          <cell r="B346" t="str">
            <v>GARNISH, CTR PILAR LWR, RH</v>
          </cell>
        </row>
        <row r="347">
          <cell r="A347">
            <v>62417</v>
          </cell>
          <cell r="B347" t="str">
            <v>PAD, CTR PILLAR GARNISH, NO.1</v>
          </cell>
        </row>
        <row r="348">
          <cell r="A348">
            <v>62418</v>
          </cell>
          <cell r="B348" t="str">
            <v>PAD, CTR PILLAR GARNISH, NO.2</v>
          </cell>
        </row>
        <row r="349">
          <cell r="A349">
            <v>62420</v>
          </cell>
          <cell r="B349" t="str">
            <v>GARNISH ASSY, CTR PILLAR, LH</v>
          </cell>
        </row>
        <row r="350">
          <cell r="A350">
            <v>62511</v>
          </cell>
          <cell r="B350" t="str">
            <v>BOARD, QUARTER TRIM, FR RH</v>
          </cell>
        </row>
        <row r="351">
          <cell r="A351">
            <v>62511</v>
          </cell>
          <cell r="B351" t="str">
            <v>BOARD, QUARTER TRIM, FR RH</v>
          </cell>
        </row>
        <row r="352">
          <cell r="A352">
            <v>62511</v>
          </cell>
          <cell r="B352" t="str">
            <v>BOARD, QUARTER TRIM, FR RH</v>
          </cell>
        </row>
        <row r="353">
          <cell r="A353">
            <v>62512</v>
          </cell>
          <cell r="B353" t="str">
            <v>BOARD, QUARTER TRIM, FR LH</v>
          </cell>
        </row>
        <row r="354">
          <cell r="A354">
            <v>62512</v>
          </cell>
          <cell r="B354" t="str">
            <v>BOARD, QUARTER TRIM, FR LH</v>
          </cell>
        </row>
        <row r="355">
          <cell r="A355">
            <v>62513</v>
          </cell>
          <cell r="B355" t="str">
            <v>PANEL, QUARTER TRIM, LWR RH</v>
          </cell>
        </row>
        <row r="356">
          <cell r="A356">
            <v>62513</v>
          </cell>
          <cell r="B356" t="str">
            <v>PANEL, QUARTER TRIM, LWR RH</v>
          </cell>
        </row>
        <row r="357">
          <cell r="A357">
            <v>62513</v>
          </cell>
          <cell r="B357" t="str">
            <v>PANEL, QUARTER TRIM, LWR RH</v>
          </cell>
        </row>
        <row r="358">
          <cell r="A358">
            <v>62514</v>
          </cell>
          <cell r="B358" t="str">
            <v>PANEL, QUARTER TRIM, LWR LH</v>
          </cell>
        </row>
        <row r="359">
          <cell r="A359">
            <v>62514</v>
          </cell>
          <cell r="B359" t="str">
            <v>PANEL, QUARTER TRIM, LWR LH</v>
          </cell>
        </row>
        <row r="360">
          <cell r="A360">
            <v>63310</v>
          </cell>
          <cell r="B360" t="str">
            <v>HEADLINING ASSY, ROOF</v>
          </cell>
        </row>
        <row r="361">
          <cell r="A361">
            <v>63310</v>
          </cell>
          <cell r="B361" t="str">
            <v>HEADLINING ASSY, ROOF</v>
          </cell>
        </row>
        <row r="362">
          <cell r="A362">
            <v>63341</v>
          </cell>
          <cell r="B362" t="str">
            <v>PAD, ROOF SILENCER</v>
          </cell>
        </row>
        <row r="363">
          <cell r="A363">
            <v>63341</v>
          </cell>
          <cell r="B363" t="str">
            <v>PAD, ROOF SILENCER</v>
          </cell>
        </row>
        <row r="364">
          <cell r="A364">
            <v>63355</v>
          </cell>
          <cell r="B364" t="str">
            <v>PAD, ROOF HEADLINING, RH</v>
          </cell>
        </row>
        <row r="365">
          <cell r="A365">
            <v>63355</v>
          </cell>
          <cell r="B365" t="str">
            <v>PAD, ROOF HEADLINING, RH</v>
          </cell>
        </row>
        <row r="366">
          <cell r="A366">
            <v>63356</v>
          </cell>
          <cell r="B366" t="str">
            <v>PAD, ROOF HEADLINING, LH</v>
          </cell>
        </row>
        <row r="367">
          <cell r="A367">
            <v>63356</v>
          </cell>
          <cell r="B367" t="str">
            <v>PAD, ROOF HEADLINING, LH</v>
          </cell>
        </row>
        <row r="368">
          <cell r="A368">
            <v>63361</v>
          </cell>
          <cell r="B368" t="str">
            <v>SUPPORT, ROOF HEADLINING</v>
          </cell>
        </row>
        <row r="369">
          <cell r="A369">
            <v>63361</v>
          </cell>
          <cell r="B369" t="str">
            <v>SUPPORT, ROOF HEADLINING</v>
          </cell>
        </row>
        <row r="370">
          <cell r="A370">
            <v>63650</v>
          </cell>
          <cell r="B370" t="str">
            <v>BOX ASSY, ROOF CONSOLE</v>
          </cell>
        </row>
        <row r="371">
          <cell r="A371">
            <v>64261</v>
          </cell>
          <cell r="B371" t="str">
            <v>GARNISH, BACK PANEL, UPR</v>
          </cell>
        </row>
        <row r="372">
          <cell r="A372">
            <v>64261</v>
          </cell>
          <cell r="B372" t="str">
            <v>GARNISH, BACK PANEL, UPR</v>
          </cell>
        </row>
        <row r="373">
          <cell r="A373">
            <v>64271</v>
          </cell>
          <cell r="B373" t="str">
            <v>TRIM, BACK PANEL</v>
          </cell>
        </row>
        <row r="374">
          <cell r="A374">
            <v>64270</v>
          </cell>
          <cell r="B374" t="str">
            <v>TRIM ASSY, BACK PANEL</v>
          </cell>
        </row>
        <row r="375">
          <cell r="A375">
            <v>64270</v>
          </cell>
          <cell r="B375" t="str">
            <v>TRIM ASSY, BACK PANEL</v>
          </cell>
        </row>
        <row r="376">
          <cell r="A376">
            <v>64270</v>
          </cell>
          <cell r="B376" t="str">
            <v>TRIM ASSY, BACK PANEL</v>
          </cell>
        </row>
        <row r="377">
          <cell r="A377">
            <v>64271</v>
          </cell>
          <cell r="B377" t="str">
            <v>TRIM, BACK PANEL</v>
          </cell>
        </row>
        <row r="378">
          <cell r="A378">
            <v>64275</v>
          </cell>
          <cell r="B378" t="str">
            <v>COVER, BACK PANEL TRIM</v>
          </cell>
        </row>
        <row r="379">
          <cell r="A379">
            <v>64275</v>
          </cell>
          <cell r="B379" t="str">
            <v>COVER, BACK PANEL TRIM</v>
          </cell>
        </row>
        <row r="380">
          <cell r="A380">
            <v>64716</v>
          </cell>
          <cell r="B380" t="str">
            <v>COVER, LUGGAGE COMPARTMENT</v>
          </cell>
        </row>
        <row r="381">
          <cell r="A381">
            <v>64716</v>
          </cell>
          <cell r="B381" t="str">
            <v>COVER, LUGGAGE COMPARTMENT</v>
          </cell>
        </row>
        <row r="382">
          <cell r="A382">
            <v>64810</v>
          </cell>
          <cell r="B382" t="str">
            <v>WINDOW ASSY, BACK</v>
          </cell>
        </row>
        <row r="383">
          <cell r="A383">
            <v>64810</v>
          </cell>
          <cell r="B383" t="str">
            <v>WINDOW ASSY, BACK</v>
          </cell>
        </row>
        <row r="384">
          <cell r="A384">
            <v>64810</v>
          </cell>
          <cell r="B384" t="str">
            <v>WINDOW ASSY, BACK</v>
          </cell>
        </row>
        <row r="385">
          <cell r="A385">
            <v>65717</v>
          </cell>
          <cell r="B385" t="str">
            <v>PROTECTOR, TAIL GATE, RH</v>
          </cell>
        </row>
        <row r="386">
          <cell r="A386">
            <v>65759</v>
          </cell>
          <cell r="B386" t="str">
            <v>COVER, TAIL GATE SERVICE HOLE</v>
          </cell>
        </row>
        <row r="387">
          <cell r="A387">
            <v>66110</v>
          </cell>
          <cell r="B387" t="str">
            <v>HINGE ASSY, TAIL GATE, RH</v>
          </cell>
        </row>
        <row r="388">
          <cell r="A388">
            <v>66120</v>
          </cell>
          <cell r="B388" t="str">
            <v>HINGE ASSY, TAIL GATE, LH</v>
          </cell>
        </row>
        <row r="389">
          <cell r="A389">
            <v>66248</v>
          </cell>
          <cell r="B389" t="str">
            <v>PROTECTOR, RR BODY SIDE PANEL, RH</v>
          </cell>
        </row>
        <row r="390">
          <cell r="A390">
            <v>66249</v>
          </cell>
          <cell r="B390" t="str">
            <v>PROTECTOR, RR BODY SIDE PANEL, LH</v>
          </cell>
        </row>
        <row r="391">
          <cell r="A391">
            <v>66413</v>
          </cell>
          <cell r="B391" t="str">
            <v>SPACER, SIDE RAIL, FR RH</v>
          </cell>
        </row>
        <row r="392">
          <cell r="A392">
            <v>66413</v>
          </cell>
          <cell r="B392" t="str">
            <v>SPACER, SIDE RAIL, FR RH</v>
          </cell>
        </row>
        <row r="393">
          <cell r="A393">
            <v>66415</v>
          </cell>
          <cell r="B393" t="str">
            <v>SPACER, SIDE RAIL, RR NO.2 RH</v>
          </cell>
        </row>
        <row r="394">
          <cell r="A394">
            <v>66415</v>
          </cell>
          <cell r="B394" t="str">
            <v>SPACER, SIDE RAIL, RR NO.2 RH</v>
          </cell>
        </row>
        <row r="395">
          <cell r="A395">
            <v>66415</v>
          </cell>
          <cell r="B395" t="str">
            <v>SPACER, SIDE RAIL, RR NO.2 RH</v>
          </cell>
        </row>
        <row r="396">
          <cell r="A396">
            <v>66415</v>
          </cell>
          <cell r="B396" t="str">
            <v>SPACER, SIDE RAIL, RR NO.2 RH</v>
          </cell>
        </row>
        <row r="397">
          <cell r="A397">
            <v>66423</v>
          </cell>
          <cell r="B397" t="str">
            <v>SPACER, SIDE RAIL, FR LH</v>
          </cell>
        </row>
        <row r="398">
          <cell r="A398">
            <v>66423</v>
          </cell>
          <cell r="B398" t="str">
            <v>SPACER, SIDE RAIL, FR LH</v>
          </cell>
        </row>
        <row r="399">
          <cell r="A399">
            <v>66425</v>
          </cell>
          <cell r="B399" t="str">
            <v>SPACER, SIDE RAIL, RR NO.2 LH</v>
          </cell>
        </row>
        <row r="400">
          <cell r="A400">
            <v>66425</v>
          </cell>
          <cell r="B400" t="str">
            <v>SPACER, SIDE RAIL, RR NO.2 LH</v>
          </cell>
        </row>
        <row r="401">
          <cell r="A401">
            <v>66425</v>
          </cell>
          <cell r="B401" t="str">
            <v>SPACER, SIDE RAIL, RR NO.2 LH</v>
          </cell>
        </row>
        <row r="402">
          <cell r="A402">
            <v>66425</v>
          </cell>
          <cell r="B402" t="str">
            <v>SPACER, SIDE RAIL, RR NO.2 LH</v>
          </cell>
        </row>
        <row r="403">
          <cell r="A403">
            <v>67061</v>
          </cell>
          <cell r="B403" t="str">
            <v>PANEL SET, DOOR TRIM</v>
          </cell>
        </row>
        <row r="404">
          <cell r="A404">
            <v>67061</v>
          </cell>
          <cell r="B404" t="str">
            <v>PANEL SET, DOOR TRIM</v>
          </cell>
        </row>
        <row r="405">
          <cell r="A405">
            <v>67061</v>
          </cell>
          <cell r="B405" t="str">
            <v>PANEL SET, DOOR TRIM</v>
          </cell>
        </row>
        <row r="406">
          <cell r="A406">
            <v>67061</v>
          </cell>
          <cell r="B406" t="str">
            <v>PANEL SET, DOOR TRIM</v>
          </cell>
        </row>
        <row r="407">
          <cell r="A407">
            <v>67061</v>
          </cell>
          <cell r="B407" t="str">
            <v>PANEL SET, DOOR TRIM</v>
          </cell>
        </row>
        <row r="408">
          <cell r="A408">
            <v>67061</v>
          </cell>
          <cell r="B408" t="str">
            <v>PANEL SET, DOOR TRIM</v>
          </cell>
        </row>
        <row r="409">
          <cell r="A409">
            <v>67401</v>
          </cell>
          <cell r="B409" t="str">
            <v>FRAME SUB-ASSY, FR DOOR, FR LWR RH</v>
          </cell>
        </row>
        <row r="410">
          <cell r="A410">
            <v>67402</v>
          </cell>
          <cell r="B410" t="str">
            <v>FRAME SUB-ASSY, FR DOOR, FR LWR LH</v>
          </cell>
        </row>
        <row r="411">
          <cell r="A411">
            <v>67403</v>
          </cell>
          <cell r="B411" t="str">
            <v>FRAME SUB-ASSY, FR DOOR WDO, RR LWR RH</v>
          </cell>
        </row>
        <row r="412">
          <cell r="A412">
            <v>67404</v>
          </cell>
          <cell r="B412" t="str">
            <v>FRAME SUB-ASSY, FR DOOR WDO, RR LWR LH</v>
          </cell>
        </row>
        <row r="413">
          <cell r="A413">
            <v>67407</v>
          </cell>
          <cell r="B413" t="str">
            <v>FRAME SUB-ASSY, RR DOOR WDO, RR LWR RH</v>
          </cell>
        </row>
        <row r="414">
          <cell r="A414">
            <v>67408</v>
          </cell>
          <cell r="B414" t="str">
            <v>FRAME SUB-ASSY, RR DOOR WDO, RR LWR LH</v>
          </cell>
        </row>
        <row r="415">
          <cell r="A415">
            <v>67408</v>
          </cell>
          <cell r="B415" t="str">
            <v>FRAME SUB-ASSY, RR DOOR WDO, RR LWR LH</v>
          </cell>
        </row>
        <row r="416">
          <cell r="A416">
            <v>67437</v>
          </cell>
          <cell r="B416" t="str">
            <v>GUIDE, RR DOOR WINDOW, RR RH</v>
          </cell>
        </row>
        <row r="417">
          <cell r="A417">
            <v>67438</v>
          </cell>
          <cell r="B417" t="str">
            <v>GUIDE, RR DOOR WINDOW, RR LH</v>
          </cell>
        </row>
        <row r="418">
          <cell r="A418">
            <v>67457</v>
          </cell>
          <cell r="B418" t="str">
            <v>BRACKET, RR DOOR RR GUIDE, UPR</v>
          </cell>
        </row>
        <row r="419">
          <cell r="A419">
            <v>67467</v>
          </cell>
          <cell r="B419" t="str">
            <v>BRACKET, RR DOOR RR GUIDE, LWR</v>
          </cell>
        </row>
        <row r="420">
          <cell r="A420">
            <v>67491</v>
          </cell>
          <cell r="B420" t="str">
            <v>GARNISH, FR DOOR LWR FRAME BRACKET, RH</v>
          </cell>
        </row>
        <row r="421">
          <cell r="A421">
            <v>67492</v>
          </cell>
          <cell r="B421" t="str">
            <v>GARNISH, FR DOOR LWR FRAME BRACKET, LH</v>
          </cell>
        </row>
        <row r="422">
          <cell r="A422">
            <v>67610</v>
          </cell>
          <cell r="B422" t="str">
            <v>PANEL ASSY, FR DOOR TRIM, RH</v>
          </cell>
        </row>
        <row r="423">
          <cell r="A423">
            <v>67620</v>
          </cell>
          <cell r="B423" t="str">
            <v>PANEL ASSY, FR DOOR TRIM, LH</v>
          </cell>
        </row>
        <row r="424">
          <cell r="A424">
            <v>67630</v>
          </cell>
          <cell r="B424" t="str">
            <v>PANEL ASSY, RR DOOR TRIM, RH</v>
          </cell>
        </row>
        <row r="425">
          <cell r="A425">
            <v>67640</v>
          </cell>
          <cell r="B425" t="str">
            <v>PANEL ASSY, RR DOOR TRIM, LH</v>
          </cell>
        </row>
        <row r="426">
          <cell r="A426">
            <v>67772</v>
          </cell>
          <cell r="B426" t="str">
            <v>CAP, DOOR TRIM RETAINER</v>
          </cell>
        </row>
        <row r="427">
          <cell r="A427">
            <v>67772</v>
          </cell>
          <cell r="B427" t="str">
            <v>CAP, DOOR TRIM RETAINER</v>
          </cell>
        </row>
        <row r="428">
          <cell r="A428">
            <v>67805</v>
          </cell>
          <cell r="B428" t="str">
            <v>COVER SUB-ASSY, RR DOOR SERVICE HOLE, RH</v>
          </cell>
        </row>
        <row r="429">
          <cell r="A429">
            <v>67806</v>
          </cell>
          <cell r="B429" t="str">
            <v>COVER SUB-ASSY, RR DOOR SERVICE HOLE, LH</v>
          </cell>
        </row>
        <row r="430">
          <cell r="A430">
            <v>67831</v>
          </cell>
          <cell r="B430" t="str">
            <v>COVER, FR DOOR SERVICE HOLE</v>
          </cell>
        </row>
        <row r="431">
          <cell r="A431">
            <v>67841</v>
          </cell>
          <cell r="B431" t="str">
            <v>COVER, ACCESS PANEL SERVICE HOLE, RH</v>
          </cell>
        </row>
        <row r="432">
          <cell r="A432">
            <v>67841</v>
          </cell>
          <cell r="B432" t="str">
            <v>COVER, RR DOOR SERVICE HOLE</v>
          </cell>
        </row>
        <row r="433">
          <cell r="A433">
            <v>67841</v>
          </cell>
          <cell r="B433" t="str">
            <v>COVER, RR DOOR SERVICE HOLE</v>
          </cell>
        </row>
        <row r="434">
          <cell r="A434">
            <v>67843</v>
          </cell>
          <cell r="B434" t="str">
            <v>COVER, QUARTER SERVICE HOLE, NO.2 RH</v>
          </cell>
        </row>
        <row r="435">
          <cell r="A435">
            <v>67844</v>
          </cell>
          <cell r="B435" t="str">
            <v>COVER, QUARTER SERVICE HOLE, NO.2 LH</v>
          </cell>
        </row>
        <row r="436">
          <cell r="A436">
            <v>67846</v>
          </cell>
          <cell r="B436" t="str">
            <v>SUB-SHEET, RR DOOR SERVICE HOLE, NO.2</v>
          </cell>
        </row>
        <row r="437">
          <cell r="A437">
            <v>67846</v>
          </cell>
          <cell r="B437" t="str">
            <v>SUB-SHEET, RR DOOR SERVICE HOLE, NO.2</v>
          </cell>
        </row>
        <row r="438">
          <cell r="A438">
            <v>67847</v>
          </cell>
          <cell r="B438" t="str">
            <v>COVER, BACK DOOR SERVICE HOLE, NO.1</v>
          </cell>
        </row>
        <row r="439">
          <cell r="A439">
            <v>67861</v>
          </cell>
          <cell r="B439" t="str">
            <v>WEATHERSTRIP, FR DOOR, RH</v>
          </cell>
        </row>
        <row r="440">
          <cell r="A440">
            <v>67861</v>
          </cell>
          <cell r="B440" t="str">
            <v>WEATHERSTRIP, FR DOOR, RH</v>
          </cell>
        </row>
        <row r="441">
          <cell r="A441">
            <v>67862</v>
          </cell>
          <cell r="B441" t="str">
            <v>WEATHERSTRIP, FR DOOR, LH</v>
          </cell>
        </row>
        <row r="442">
          <cell r="A442">
            <v>67862</v>
          </cell>
          <cell r="B442" t="str">
            <v>WEATHERSTRIP, FR DOOR, LH</v>
          </cell>
        </row>
        <row r="443">
          <cell r="A443">
            <v>67863</v>
          </cell>
          <cell r="B443" t="str">
            <v>WEATHERSTRIP, FR DOOR, NO.2 RH</v>
          </cell>
        </row>
        <row r="444">
          <cell r="A444">
            <v>67865</v>
          </cell>
          <cell r="B444" t="str">
            <v>WEATHERSTRIP, CTR PILLAR UPR END, RH</v>
          </cell>
        </row>
        <row r="445">
          <cell r="A445">
            <v>67866</v>
          </cell>
          <cell r="B445" t="str">
            <v>WEATHERSTRIP, CTR PILLAR UPR END, LH</v>
          </cell>
        </row>
        <row r="446">
          <cell r="A446">
            <v>67871</v>
          </cell>
          <cell r="B446" t="str">
            <v>WEATHERSTRIP, RR DOOR, RH</v>
          </cell>
        </row>
        <row r="447">
          <cell r="A447">
            <v>67871</v>
          </cell>
          <cell r="B447" t="str">
            <v>WEATHERSTRIP, RR DOOR, RH</v>
          </cell>
        </row>
        <row r="448">
          <cell r="A448">
            <v>67872</v>
          </cell>
          <cell r="B448" t="str">
            <v>WEATHERSTRIP, RR DOOR, LH</v>
          </cell>
        </row>
        <row r="449">
          <cell r="A449">
            <v>67872</v>
          </cell>
          <cell r="B449" t="str">
            <v>WEATHERSTRIP, RR DOOR, LH</v>
          </cell>
        </row>
        <row r="450">
          <cell r="A450">
            <v>67887</v>
          </cell>
          <cell r="B450" t="str">
            <v>WEATHERSTRIP, RR DOOR, NO.2 RH</v>
          </cell>
        </row>
        <row r="451">
          <cell r="A451">
            <v>67893</v>
          </cell>
          <cell r="B451" t="str">
            <v>PROTECTOR, BACK DOOR PANEL NO.1</v>
          </cell>
        </row>
        <row r="452">
          <cell r="A452">
            <v>67913</v>
          </cell>
          <cell r="B452" t="str">
            <v>PLATE, FR DOOR SCUFF, RH</v>
          </cell>
        </row>
        <row r="453">
          <cell r="A453">
            <v>67913</v>
          </cell>
          <cell r="B453" t="str">
            <v>PLATE, FR DOOR SCUFF, RH</v>
          </cell>
        </row>
        <row r="454">
          <cell r="A454">
            <v>67914</v>
          </cell>
          <cell r="B454" t="str">
            <v>PLATE, FR DOOR SCUFF, LH</v>
          </cell>
        </row>
        <row r="455">
          <cell r="A455">
            <v>67917</v>
          </cell>
          <cell r="B455" t="str">
            <v>PLATE, RR DOOR SCUFF, RH</v>
          </cell>
        </row>
        <row r="456">
          <cell r="A456">
            <v>67917</v>
          </cell>
          <cell r="B456" t="str">
            <v>PLATE, RR DOOR SCUFF, RH</v>
          </cell>
        </row>
        <row r="457">
          <cell r="A457">
            <v>67918</v>
          </cell>
          <cell r="B457" t="str">
            <v>PLATE, RR DOOR SCUFF, LH</v>
          </cell>
        </row>
        <row r="458">
          <cell r="A458">
            <v>68101</v>
          </cell>
          <cell r="B458" t="str">
            <v>GLASS SUB-ASSY, FR DOOR, RH</v>
          </cell>
        </row>
        <row r="459">
          <cell r="A459">
            <v>68101</v>
          </cell>
          <cell r="B459" t="str">
            <v>GLASS SUB-ASSY, FR DOOR, RH</v>
          </cell>
        </row>
        <row r="460">
          <cell r="A460">
            <v>68102</v>
          </cell>
          <cell r="B460" t="str">
            <v>GLASS SUB-ASSY, FR DOOR, LH</v>
          </cell>
        </row>
        <row r="461">
          <cell r="A461">
            <v>68102</v>
          </cell>
          <cell r="B461" t="str">
            <v>GLASS SUB-ASSY, FR DOOR, LH</v>
          </cell>
        </row>
        <row r="462">
          <cell r="A462">
            <v>68103</v>
          </cell>
          <cell r="B462" t="str">
            <v>GLASS SUB-ASSY, RR DOOR, RH</v>
          </cell>
        </row>
        <row r="463">
          <cell r="A463">
            <v>68103</v>
          </cell>
          <cell r="B463" t="str">
            <v>GLASS SUB-ASSY, RR DOOR, RH</v>
          </cell>
        </row>
        <row r="464">
          <cell r="A464">
            <v>68103</v>
          </cell>
          <cell r="B464" t="str">
            <v>GLASS SUB-ASSY, RR DOOR, RH</v>
          </cell>
        </row>
        <row r="465">
          <cell r="A465">
            <v>68103</v>
          </cell>
          <cell r="B465" t="str">
            <v>GLASS SUB-ASSY, RR DOOR, RH</v>
          </cell>
        </row>
        <row r="466">
          <cell r="A466">
            <v>68104</v>
          </cell>
          <cell r="B466" t="str">
            <v>GLASS SUB-ASSY, RR DOOR, LH</v>
          </cell>
        </row>
        <row r="467">
          <cell r="A467">
            <v>68104</v>
          </cell>
          <cell r="B467" t="str">
            <v>GLASS SUB-ASSY, RR DOOR, LH</v>
          </cell>
        </row>
        <row r="468">
          <cell r="A468">
            <v>68104</v>
          </cell>
          <cell r="B468" t="str">
            <v>GLASS SUB-ASSY, RR DOOR, LH</v>
          </cell>
        </row>
        <row r="469">
          <cell r="A469">
            <v>68104</v>
          </cell>
          <cell r="B469" t="str">
            <v>GLASS SUB-ASSY, RR DOOR, LH</v>
          </cell>
        </row>
        <row r="470">
          <cell r="A470">
            <v>68113</v>
          </cell>
          <cell r="B470" t="str">
            <v>GLASS, RR DOOR, RH</v>
          </cell>
        </row>
        <row r="471">
          <cell r="A471">
            <v>68114</v>
          </cell>
          <cell r="B471" t="str">
            <v>GLASS, RR DOOR, LH</v>
          </cell>
        </row>
        <row r="472">
          <cell r="A472">
            <v>68141</v>
          </cell>
          <cell r="B472" t="str">
            <v>RUN, FR DOOR GLASS, RH</v>
          </cell>
        </row>
        <row r="473">
          <cell r="A473">
            <v>68142</v>
          </cell>
          <cell r="B473" t="str">
            <v>RUN, RR DOOR GLASS, RH</v>
          </cell>
        </row>
        <row r="474">
          <cell r="A474">
            <v>68142</v>
          </cell>
          <cell r="B474" t="str">
            <v>RUN, RR DOOR GLASS, RH</v>
          </cell>
        </row>
        <row r="475">
          <cell r="A475">
            <v>68144</v>
          </cell>
          <cell r="B475" t="str">
            <v>RUN, RR DOOR GLASS, LWR FR</v>
          </cell>
        </row>
        <row r="476">
          <cell r="A476">
            <v>68145</v>
          </cell>
          <cell r="B476" t="str">
            <v>RUN, RR DOOR GLASS, LWR RR</v>
          </cell>
        </row>
        <row r="477">
          <cell r="A477">
            <v>68150</v>
          </cell>
          <cell r="B477" t="str">
            <v>GLASS ASSY, BACK DOOR</v>
          </cell>
        </row>
        <row r="478">
          <cell r="A478">
            <v>68151</v>
          </cell>
          <cell r="B478" t="str">
            <v>RUN, FR DOOR GLASS, LH</v>
          </cell>
        </row>
        <row r="479">
          <cell r="A479">
            <v>68152</v>
          </cell>
          <cell r="B479" t="str">
            <v>RUN, RR DOOR GLASS, LH</v>
          </cell>
        </row>
        <row r="480">
          <cell r="A480">
            <v>68152</v>
          </cell>
          <cell r="B480" t="str">
            <v>RUN, RR DOOR GLASS, LH</v>
          </cell>
        </row>
        <row r="481">
          <cell r="A481">
            <v>68160</v>
          </cell>
          <cell r="B481" t="str">
            <v>WEATHERSTRIP ASSY, FR DOOR GLASS, OUT RH</v>
          </cell>
        </row>
        <row r="482">
          <cell r="A482">
            <v>68163</v>
          </cell>
          <cell r="B482" t="str">
            <v>WEATHERSTRIP, RR DOOR GLASS, OUTER RH</v>
          </cell>
        </row>
        <row r="483">
          <cell r="A483">
            <v>68164</v>
          </cell>
          <cell r="B483" t="str">
            <v>WEATHERSTRIP, RR DOOR GLASS, OUTER LH</v>
          </cell>
        </row>
        <row r="484">
          <cell r="A484">
            <v>68171</v>
          </cell>
          <cell r="B484" t="str">
            <v>WEATHERSTRIP, FR DOOR GLASS, INNER RH</v>
          </cell>
        </row>
        <row r="485">
          <cell r="A485">
            <v>68172</v>
          </cell>
          <cell r="B485" t="str">
            <v>WEATHERSTRIP, FR DOOR GLASS, INNER LH</v>
          </cell>
        </row>
        <row r="486">
          <cell r="A486">
            <v>68173</v>
          </cell>
          <cell r="B486" t="str">
            <v>WEATHERSTRIP, RR DOOR GLASS, INNER RH</v>
          </cell>
        </row>
        <row r="487">
          <cell r="A487">
            <v>68173</v>
          </cell>
          <cell r="B487" t="str">
            <v>WEATHERSTRIP, RR DOOR GLASS, INNER RH</v>
          </cell>
        </row>
        <row r="488">
          <cell r="A488">
            <v>68174</v>
          </cell>
          <cell r="B488" t="str">
            <v>WEATHERSTRIP, RR DOOR GLASS, INNER LH</v>
          </cell>
        </row>
        <row r="489">
          <cell r="A489">
            <v>68174</v>
          </cell>
          <cell r="B489" t="str">
            <v>WEATHERSTRIP, RR DOOR GLASS, INNER LH</v>
          </cell>
        </row>
        <row r="490">
          <cell r="A490">
            <v>68194</v>
          </cell>
          <cell r="B490" t="str">
            <v>SEAL, FR DOOR BELT, RR RH</v>
          </cell>
        </row>
        <row r="491">
          <cell r="A491">
            <v>68195</v>
          </cell>
          <cell r="B491" t="str">
            <v>SEAL, FR DOOR BELT, RR LH</v>
          </cell>
        </row>
        <row r="492">
          <cell r="A492">
            <v>68196</v>
          </cell>
          <cell r="B492" t="str">
            <v>SEAL, RR DOOR BELT, FR RH</v>
          </cell>
        </row>
        <row r="493">
          <cell r="A493">
            <v>68197</v>
          </cell>
          <cell r="B493" t="str">
            <v>SEAL, RR DOOR BELT, FR LH</v>
          </cell>
        </row>
        <row r="494">
          <cell r="A494">
            <v>68210</v>
          </cell>
          <cell r="B494" t="str">
            <v>WEATHERSTRIP ASSY, FR DOOR GLASS, OUT LH</v>
          </cell>
        </row>
        <row r="495">
          <cell r="A495">
            <v>68212</v>
          </cell>
          <cell r="B495" t="str">
            <v>CLIP, DOOR GLASS WEATHERSTRIP, LH</v>
          </cell>
        </row>
        <row r="496">
          <cell r="A496">
            <v>68275</v>
          </cell>
          <cell r="B496" t="str">
            <v>RUN, BACK DOOR GLASS</v>
          </cell>
        </row>
        <row r="497">
          <cell r="A497">
            <v>68290</v>
          </cell>
          <cell r="B497" t="str">
            <v>WEATHERSTRIP ASSY, BACK DOOR GLASS, OUT</v>
          </cell>
        </row>
        <row r="498">
          <cell r="A498">
            <v>68291</v>
          </cell>
          <cell r="B498" t="str">
            <v>WEATHERSTRIP, BACK DOOR GLASS, INNER</v>
          </cell>
        </row>
        <row r="499">
          <cell r="A499">
            <v>68610</v>
          </cell>
          <cell r="B499" t="str">
            <v>CHECK ASSY, FR DOOR, RH</v>
          </cell>
        </row>
        <row r="500">
          <cell r="A500">
            <v>68620</v>
          </cell>
          <cell r="B500" t="str">
            <v>CHECK ASSY, FR DOOR, LH</v>
          </cell>
        </row>
        <row r="501">
          <cell r="A501">
            <v>68630</v>
          </cell>
          <cell r="B501" t="str">
            <v>CHECK ASSY, RR DOOR, RH</v>
          </cell>
        </row>
        <row r="502">
          <cell r="A502">
            <v>68640</v>
          </cell>
          <cell r="B502" t="str">
            <v>CHECK ASSY, RR DOOR, LH</v>
          </cell>
        </row>
        <row r="503">
          <cell r="A503">
            <v>69205</v>
          </cell>
          <cell r="B503" t="str">
            <v>HANDLE SUB-ASSY, DOOR, INSIDE RH</v>
          </cell>
        </row>
        <row r="504">
          <cell r="A504">
            <v>69206</v>
          </cell>
          <cell r="B504" t="str">
            <v>HANDLE SUB-ASSY, DOOR, INSIDE LH</v>
          </cell>
        </row>
        <row r="505">
          <cell r="A505">
            <v>69211</v>
          </cell>
          <cell r="B505" t="str">
            <v>HANDLE, DOOR, OUTSIDE</v>
          </cell>
        </row>
        <row r="506">
          <cell r="A506">
            <v>69217</v>
          </cell>
          <cell r="B506" t="str">
            <v>COVER, FR DOOR OUTSIDE HANDLE, RH</v>
          </cell>
        </row>
        <row r="507">
          <cell r="A507">
            <v>69241</v>
          </cell>
          <cell r="B507" t="str">
            <v>PAD, FR DOOR OUTSIDE HANDLE, FR</v>
          </cell>
        </row>
        <row r="508">
          <cell r="A508">
            <v>69242</v>
          </cell>
          <cell r="B508" t="str">
            <v>PAD, FR DOOR OUTSIDE HANDLE, RR</v>
          </cell>
        </row>
        <row r="509">
          <cell r="A509">
            <v>69271</v>
          </cell>
          <cell r="B509" t="str">
            <v>HANDLE, DOOR, INSIDE RH</v>
          </cell>
        </row>
        <row r="510">
          <cell r="A510">
            <v>69272</v>
          </cell>
          <cell r="B510" t="str">
            <v>HANDLE, DOOR, INSIDE LH</v>
          </cell>
        </row>
        <row r="511">
          <cell r="A511">
            <v>69273</v>
          </cell>
          <cell r="B511" t="str">
            <v>BASE, DOOR INSIDE HANDLE, RH</v>
          </cell>
        </row>
        <row r="512">
          <cell r="A512">
            <v>69274</v>
          </cell>
          <cell r="B512" t="str">
            <v>BASE, DOOR INSIDE HANDLE, LH</v>
          </cell>
        </row>
        <row r="513">
          <cell r="A513">
            <v>69283</v>
          </cell>
          <cell r="B513" t="str">
            <v>PLUG, DOOR INSIDE HANDLE BEZEL, RH</v>
          </cell>
        </row>
        <row r="514">
          <cell r="A514">
            <v>69284</v>
          </cell>
          <cell r="B514" t="str">
            <v>PLUG, DOOR INSIDE HANDLE BEZEL, LH</v>
          </cell>
        </row>
        <row r="515">
          <cell r="A515">
            <v>69741</v>
          </cell>
          <cell r="B515" t="str">
            <v>KNOB, FR DOOR LOCK CONTROL, RH</v>
          </cell>
        </row>
        <row r="516">
          <cell r="A516">
            <v>69742</v>
          </cell>
          <cell r="B516" t="str">
            <v>KNOB, FR DOOR LOCK CONTROL, LH</v>
          </cell>
        </row>
        <row r="517">
          <cell r="A517">
            <v>69807</v>
          </cell>
          <cell r="B517" t="str">
            <v>REGULATOR SUB-ASSY, BACK DOOR POWER WDO</v>
          </cell>
        </row>
        <row r="518">
          <cell r="A518">
            <v>69850</v>
          </cell>
          <cell r="B518" t="str">
            <v>REGULATOR ASSY, BACK DOOR POWER WINDOW</v>
          </cell>
        </row>
        <row r="519">
          <cell r="A519">
            <v>71001</v>
          </cell>
          <cell r="B519" t="str">
            <v>SEAT SET</v>
          </cell>
        </row>
        <row r="520">
          <cell r="A520">
            <v>71001</v>
          </cell>
          <cell r="B520" t="str">
            <v>SEAT SET</v>
          </cell>
        </row>
        <row r="521">
          <cell r="A521">
            <v>71015</v>
          </cell>
          <cell r="B521" t="str">
            <v>FRAME SUB-ASSY, RR SEAT CUSHION, RH</v>
          </cell>
        </row>
        <row r="522">
          <cell r="A522">
            <v>71015</v>
          </cell>
          <cell r="B522" t="str">
            <v>FRAME SUB-ASSY, RR SEAT CUSHION, RH</v>
          </cell>
        </row>
        <row r="523">
          <cell r="A523">
            <v>71016</v>
          </cell>
          <cell r="B523" t="str">
            <v>FRAME SUB-ASSY, RR SEAT CUSHION, LH</v>
          </cell>
        </row>
        <row r="524">
          <cell r="A524">
            <v>71016</v>
          </cell>
          <cell r="B524" t="str">
            <v>FRAME SUB-ASSY, RR SEAT CUSHION, LH</v>
          </cell>
        </row>
        <row r="525">
          <cell r="A525">
            <v>71017</v>
          </cell>
          <cell r="B525" t="str">
            <v>FRAME SUB-ASSY, RR SEAT BACK</v>
          </cell>
        </row>
        <row r="526">
          <cell r="A526">
            <v>71017</v>
          </cell>
          <cell r="B526" t="str">
            <v>FRAME SUB-ASSY, RR SEAT BACK</v>
          </cell>
        </row>
        <row r="527">
          <cell r="A527">
            <v>71018</v>
          </cell>
          <cell r="B527" t="str">
            <v>FRAME SUB-ASSY, RR SEAT BACK, LH</v>
          </cell>
        </row>
        <row r="528">
          <cell r="A528">
            <v>71025</v>
          </cell>
          <cell r="B528" t="str">
            <v>BRACKET SUB-ASSY, FR SEAT BACK</v>
          </cell>
        </row>
        <row r="529">
          <cell r="A529">
            <v>71051</v>
          </cell>
          <cell r="B529" t="str">
            <v>PAD SUB-ASSY, FR SEAT CUSHION SENSOR, RH</v>
          </cell>
        </row>
        <row r="530">
          <cell r="A530">
            <v>71051</v>
          </cell>
          <cell r="B530" t="str">
            <v>PAD SUB-ASSY, FR SEAT CUSHION SENSOR, RH</v>
          </cell>
        </row>
        <row r="531">
          <cell r="A531">
            <v>71071</v>
          </cell>
          <cell r="B531" t="str">
            <v>COVER SUB-ASSY, FR SEAT CUSHION</v>
          </cell>
        </row>
        <row r="532">
          <cell r="A532">
            <v>71071</v>
          </cell>
          <cell r="B532" t="str">
            <v>COVER SUB-ASSY, FR SEAT CUSHION</v>
          </cell>
        </row>
        <row r="533">
          <cell r="A533">
            <v>71071</v>
          </cell>
          <cell r="B533" t="str">
            <v>COVER SUB-ASSY, FR SEAT CUSHION</v>
          </cell>
        </row>
        <row r="534">
          <cell r="A534">
            <v>71073</v>
          </cell>
          <cell r="B534" t="str">
            <v>COVER SUB-ASSY, FR SEAT BACK</v>
          </cell>
        </row>
        <row r="535">
          <cell r="A535">
            <v>71073</v>
          </cell>
          <cell r="B535" t="str">
            <v>COVER SUB-ASSY, FR SEAT BACK</v>
          </cell>
        </row>
        <row r="536">
          <cell r="A536">
            <v>71074</v>
          </cell>
          <cell r="B536" t="str">
            <v>COVER SUB-ASSY, FR SEAT BACK, LH</v>
          </cell>
        </row>
        <row r="537">
          <cell r="A537">
            <v>71075</v>
          </cell>
          <cell r="B537" t="str">
            <v>COVER SUB-ASSY, RR SEAT CUSHION</v>
          </cell>
        </row>
        <row r="538">
          <cell r="A538">
            <v>71075</v>
          </cell>
          <cell r="B538" t="str">
            <v>COVER SUB-ASSY, RR SEAT CUSHION</v>
          </cell>
        </row>
        <row r="539">
          <cell r="A539">
            <v>71076</v>
          </cell>
          <cell r="B539" t="str">
            <v>COVER SUB-ASSY, RR SEAT CUSHION, LH</v>
          </cell>
        </row>
        <row r="540">
          <cell r="A540">
            <v>71076</v>
          </cell>
          <cell r="B540" t="str">
            <v>COVER SUB-ASSY, RR SEAT CUSHION, LH</v>
          </cell>
        </row>
        <row r="541">
          <cell r="A541">
            <v>71077</v>
          </cell>
          <cell r="B541" t="str">
            <v>COVER SUB-ASSY, RR SEAT BACK</v>
          </cell>
        </row>
        <row r="542">
          <cell r="A542">
            <v>71077</v>
          </cell>
          <cell r="B542" t="str">
            <v>COVER SUB-ASSY, RR SEAT BACK</v>
          </cell>
        </row>
        <row r="543">
          <cell r="A543">
            <v>71078</v>
          </cell>
          <cell r="B543" t="str">
            <v>COVER SUB-ASSY, RR SEAT BACK, LH</v>
          </cell>
        </row>
        <row r="544">
          <cell r="A544">
            <v>71100</v>
          </cell>
          <cell r="B544" t="str">
            <v>SEAT ASSY, FR RH</v>
          </cell>
        </row>
        <row r="545">
          <cell r="A545">
            <v>71100</v>
          </cell>
          <cell r="B545" t="str">
            <v>SEAT ASSY, FR</v>
          </cell>
        </row>
        <row r="546">
          <cell r="A546">
            <v>71200</v>
          </cell>
          <cell r="B546" t="str">
            <v>SEAT ASSY, FR LH</v>
          </cell>
        </row>
        <row r="547">
          <cell r="A547">
            <v>71270</v>
          </cell>
          <cell r="B547" t="str">
            <v>BRACKET ASSY, SEAT, INNER RH</v>
          </cell>
        </row>
        <row r="548">
          <cell r="A548">
            <v>71300</v>
          </cell>
          <cell r="B548" t="str">
            <v>SEAT ASSY, RR</v>
          </cell>
        </row>
        <row r="549">
          <cell r="A549">
            <v>71300</v>
          </cell>
          <cell r="B549" t="str">
            <v>SEAT ASSY, RR RH</v>
          </cell>
        </row>
        <row r="550">
          <cell r="A550">
            <v>71301</v>
          </cell>
          <cell r="B550" t="str">
            <v>HINGE SUB-ASSY, RR SEAT CUSHION</v>
          </cell>
        </row>
        <row r="551">
          <cell r="A551">
            <v>71301</v>
          </cell>
          <cell r="B551" t="str">
            <v>HINGE SUB-ASSY, RR SEAT CUSHION</v>
          </cell>
        </row>
        <row r="552">
          <cell r="A552">
            <v>71305</v>
          </cell>
          <cell r="B552" t="str">
            <v>STAY SUB-ASSY, RR SEAT</v>
          </cell>
        </row>
        <row r="553">
          <cell r="A553">
            <v>71319</v>
          </cell>
          <cell r="B553" t="str">
            <v>BRACKET, RR SEAT STAY</v>
          </cell>
        </row>
        <row r="554">
          <cell r="A554">
            <v>71321</v>
          </cell>
          <cell r="B554" t="str">
            <v>HINGE, RR SEAT CUSHION, RH</v>
          </cell>
        </row>
        <row r="555">
          <cell r="A555">
            <v>71321</v>
          </cell>
          <cell r="B555" t="str">
            <v>HINGE, RR SEAT CUSHION, RH</v>
          </cell>
        </row>
        <row r="556">
          <cell r="A556">
            <v>71322</v>
          </cell>
          <cell r="B556" t="str">
            <v>HINGE, RR SEAT CUSHION, LH</v>
          </cell>
        </row>
        <row r="557">
          <cell r="A557">
            <v>71322</v>
          </cell>
          <cell r="B557" t="str">
            <v>HINGE, RR SEAT CUSHION, LH</v>
          </cell>
        </row>
        <row r="558">
          <cell r="A558">
            <v>71324</v>
          </cell>
          <cell r="B558" t="str">
            <v>CUSHION, RR SEAT</v>
          </cell>
        </row>
        <row r="559">
          <cell r="A559">
            <v>71324</v>
          </cell>
          <cell r="B559" t="str">
            <v>CUSHION, RR SEAT</v>
          </cell>
        </row>
        <row r="560">
          <cell r="A560">
            <v>71331</v>
          </cell>
          <cell r="B560" t="str">
            <v>PIN, RR SEAT HINGE</v>
          </cell>
        </row>
        <row r="561">
          <cell r="A561">
            <v>71331</v>
          </cell>
          <cell r="B561" t="str">
            <v>PIN, RR SEAT HINGE</v>
          </cell>
        </row>
        <row r="562">
          <cell r="A562">
            <v>71345</v>
          </cell>
          <cell r="B562" t="str">
            <v>STAY, RR SEAT BACK, RH</v>
          </cell>
        </row>
        <row r="563">
          <cell r="A563">
            <v>71357</v>
          </cell>
          <cell r="B563" t="str">
            <v>PLATE, RR SEAT HINGE SET, RH</v>
          </cell>
        </row>
        <row r="564">
          <cell r="A564">
            <v>71357</v>
          </cell>
          <cell r="B564" t="str">
            <v>PLATE, RR SEAT HINGE SET, RH</v>
          </cell>
        </row>
        <row r="565">
          <cell r="A565">
            <v>71398</v>
          </cell>
          <cell r="B565" t="str">
            <v>HOLDER, RR SEAT BACK</v>
          </cell>
        </row>
        <row r="566">
          <cell r="A566">
            <v>71400</v>
          </cell>
          <cell r="B566" t="str">
            <v>SEAT ASSY, RR LH</v>
          </cell>
        </row>
        <row r="567">
          <cell r="A567">
            <v>71410</v>
          </cell>
          <cell r="B567" t="str">
            <v>CUSHION ASSY, FR SEAT, RH</v>
          </cell>
        </row>
        <row r="568">
          <cell r="A568">
            <v>71410</v>
          </cell>
          <cell r="B568" t="str">
            <v>CUSHION ASSY, FR SEAT</v>
          </cell>
        </row>
        <row r="569">
          <cell r="A569">
            <v>71420</v>
          </cell>
          <cell r="B569" t="str">
            <v>CUSHION ASSY, FR SEAT, LH</v>
          </cell>
        </row>
        <row r="570">
          <cell r="A570">
            <v>71430</v>
          </cell>
          <cell r="B570" t="str">
            <v>BACK ASSY, FR SEAT, RH</v>
          </cell>
        </row>
        <row r="571">
          <cell r="A571">
            <v>71440</v>
          </cell>
          <cell r="B571" t="str">
            <v>BACK ASSY, FR SEAT, LH</v>
          </cell>
        </row>
        <row r="572">
          <cell r="A572">
            <v>71460</v>
          </cell>
          <cell r="B572" t="str">
            <v>CUSHION ASSY, RR SEAT, RH</v>
          </cell>
        </row>
        <row r="573">
          <cell r="A573">
            <v>71460</v>
          </cell>
          <cell r="B573" t="str">
            <v>CUSHION ASSY, RR SEAT</v>
          </cell>
        </row>
        <row r="574">
          <cell r="A574">
            <v>71470</v>
          </cell>
          <cell r="B574" t="str">
            <v>CUSHION ASSY, RR SEAT, LH</v>
          </cell>
        </row>
        <row r="575">
          <cell r="A575">
            <v>71470</v>
          </cell>
          <cell r="B575" t="str">
            <v>CUSHION ASSY, RR SEAT, LH</v>
          </cell>
        </row>
        <row r="576">
          <cell r="A576">
            <v>71480</v>
          </cell>
          <cell r="B576" t="str">
            <v>BACK ASSY, RR SEAT</v>
          </cell>
        </row>
        <row r="577">
          <cell r="A577">
            <v>71480</v>
          </cell>
          <cell r="B577" t="str">
            <v>BACK ASSY, RR SEAT</v>
          </cell>
        </row>
        <row r="578">
          <cell r="A578">
            <v>71490</v>
          </cell>
          <cell r="B578" t="str">
            <v>BACK ASSY, RR SEAT, LH</v>
          </cell>
        </row>
        <row r="579">
          <cell r="A579">
            <v>71503</v>
          </cell>
          <cell r="B579" t="str">
            <v>PAD SUB-ASSY, RR SEAT CUSHION, RH</v>
          </cell>
        </row>
        <row r="580">
          <cell r="A580">
            <v>71504</v>
          </cell>
          <cell r="B580" t="str">
            <v>PAD SUB-ASSY, RR SEAT CUSHION, LH</v>
          </cell>
        </row>
        <row r="581">
          <cell r="A581">
            <v>71511</v>
          </cell>
          <cell r="B581" t="str">
            <v>PAD, FR SEAT CUSHION</v>
          </cell>
        </row>
        <row r="582">
          <cell r="A582">
            <v>71551</v>
          </cell>
          <cell r="B582" t="str">
            <v>PAD, FR SEAT BACK</v>
          </cell>
        </row>
        <row r="583">
          <cell r="A583">
            <v>71551</v>
          </cell>
          <cell r="B583" t="str">
            <v>PAD, FR SEAT BACK</v>
          </cell>
        </row>
        <row r="584">
          <cell r="A584">
            <v>71552</v>
          </cell>
          <cell r="B584" t="str">
            <v>PAD, FR SEAT BACK, LH</v>
          </cell>
        </row>
        <row r="585">
          <cell r="A585">
            <v>71611</v>
          </cell>
          <cell r="B585" t="str">
            <v>PAD, RR NO.1 SEAT CUSHION, RH</v>
          </cell>
        </row>
        <row r="586">
          <cell r="A586">
            <v>71612</v>
          </cell>
          <cell r="B586" t="str">
            <v>PAD, RR NO.1 SEAT CUSHION, LH</v>
          </cell>
        </row>
        <row r="587">
          <cell r="A587">
            <v>71628</v>
          </cell>
          <cell r="B587" t="str">
            <v>SPACER, RR SEAT CUSHION</v>
          </cell>
        </row>
        <row r="588">
          <cell r="A588">
            <v>71628</v>
          </cell>
          <cell r="B588" t="str">
            <v>SPACER, RR SEAT CUSHION</v>
          </cell>
        </row>
        <row r="589">
          <cell r="A589">
            <v>71639</v>
          </cell>
          <cell r="B589" t="str">
            <v>COVER, RR SEAT CUSHION HINGE, LH</v>
          </cell>
        </row>
        <row r="590">
          <cell r="A590">
            <v>71651</v>
          </cell>
          <cell r="B590" t="str">
            <v>PAD, RR SEAT BACK</v>
          </cell>
        </row>
        <row r="591">
          <cell r="A591">
            <v>71651</v>
          </cell>
          <cell r="B591" t="str">
            <v>PAD, RR NO.1 SEAT BACK, RH</v>
          </cell>
        </row>
        <row r="592">
          <cell r="A592">
            <v>71652</v>
          </cell>
          <cell r="B592" t="str">
            <v>PAD, RR SEAT BACK, B</v>
          </cell>
        </row>
        <row r="593">
          <cell r="A593">
            <v>71652</v>
          </cell>
          <cell r="B593" t="str">
            <v>PAD, RR NO.1 SEAT BACK, LH</v>
          </cell>
        </row>
        <row r="594">
          <cell r="A594">
            <v>71691</v>
          </cell>
          <cell r="B594" t="str">
            <v>COVER, RR SEAT CUSHION HINGE, UPR RH</v>
          </cell>
        </row>
        <row r="595">
          <cell r="A595">
            <v>71691</v>
          </cell>
          <cell r="B595" t="str">
            <v>COVER, RR SEAT CUSHION HINGE, NO.1</v>
          </cell>
        </row>
        <row r="596">
          <cell r="A596">
            <v>71692</v>
          </cell>
          <cell r="B596" t="str">
            <v>COVER, RR SEAT CUSHION HINGE, NO.2</v>
          </cell>
        </row>
        <row r="597">
          <cell r="A597">
            <v>71693</v>
          </cell>
          <cell r="B597" t="str">
            <v>COVER, RR SEAT CUSHION HINGE, LWR RH</v>
          </cell>
        </row>
        <row r="598">
          <cell r="A598">
            <v>71695</v>
          </cell>
          <cell r="B598" t="str">
            <v>PROTECTOR, RR SEAT BACK</v>
          </cell>
        </row>
        <row r="599">
          <cell r="A599">
            <v>71771</v>
          </cell>
          <cell r="B599" t="str">
            <v>BOARD, FR SEAT BACK</v>
          </cell>
        </row>
        <row r="600">
          <cell r="A600">
            <v>71811</v>
          </cell>
          <cell r="B600" t="str">
            <v>SHIELD, FR SEAT CUSHION, RH</v>
          </cell>
        </row>
        <row r="601">
          <cell r="A601">
            <v>71811</v>
          </cell>
          <cell r="B601" t="str">
            <v>SHIELD, FR SEAT CUSHION, RH</v>
          </cell>
        </row>
        <row r="602">
          <cell r="A602">
            <v>71812</v>
          </cell>
          <cell r="B602" t="str">
            <v>SHIELD, FR SEAT CUSHION, LH</v>
          </cell>
        </row>
        <row r="603">
          <cell r="A603">
            <v>71831</v>
          </cell>
          <cell r="B603" t="str">
            <v>COVER, FR SEAT HINGE</v>
          </cell>
        </row>
        <row r="604">
          <cell r="A604">
            <v>71831</v>
          </cell>
          <cell r="B604" t="str">
            <v>COVER, FR SEAT HINGE</v>
          </cell>
        </row>
        <row r="605">
          <cell r="A605">
            <v>71831</v>
          </cell>
          <cell r="B605" t="str">
            <v>COVER, FR SEAT HINGE</v>
          </cell>
        </row>
        <row r="606">
          <cell r="A606">
            <v>71831</v>
          </cell>
          <cell r="B606" t="str">
            <v>COVER, FR SEAT HINGE</v>
          </cell>
        </row>
        <row r="607">
          <cell r="A607">
            <v>71831</v>
          </cell>
          <cell r="B607" t="str">
            <v>COVER, FR SEAT HINGE</v>
          </cell>
        </row>
        <row r="608">
          <cell r="A608">
            <v>71831</v>
          </cell>
          <cell r="B608" t="str">
            <v>COVER, FR SEAT HINGE</v>
          </cell>
        </row>
        <row r="609">
          <cell r="A609">
            <v>71831</v>
          </cell>
          <cell r="B609" t="str">
            <v>COVER, FR SEAT HINGE</v>
          </cell>
        </row>
        <row r="610">
          <cell r="A610">
            <v>71833</v>
          </cell>
          <cell r="B610" t="str">
            <v>COVER, RR SEAT RECLINING, NO.1 RH</v>
          </cell>
        </row>
        <row r="611">
          <cell r="A611">
            <v>71833</v>
          </cell>
          <cell r="B611" t="str">
            <v>COVER, RR SEAT RECLINING, NO.1 RH</v>
          </cell>
        </row>
        <row r="612">
          <cell r="A612">
            <v>71834</v>
          </cell>
          <cell r="B612" t="str">
            <v>COVER, RR SEAT RECLINING, NO.1 LH</v>
          </cell>
        </row>
        <row r="613">
          <cell r="A613">
            <v>71834</v>
          </cell>
          <cell r="B613" t="str">
            <v>COVER, RR SEAT RECLINING, NO.1 LH</v>
          </cell>
        </row>
        <row r="614">
          <cell r="A614">
            <v>71861</v>
          </cell>
          <cell r="B614" t="str">
            <v>SHIELD, FR SEAT CUSHION, INNER RH</v>
          </cell>
        </row>
        <row r="615">
          <cell r="A615">
            <v>71861</v>
          </cell>
          <cell r="B615" t="str">
            <v>SHIELD, FR SEAT CUSHION, INNER RH</v>
          </cell>
        </row>
        <row r="616">
          <cell r="A616">
            <v>71862</v>
          </cell>
          <cell r="B616" t="str">
            <v>SHIELD, FR SEAT CUSHION, INNER LH</v>
          </cell>
        </row>
        <row r="617">
          <cell r="A617">
            <v>71875</v>
          </cell>
          <cell r="B617" t="str">
            <v>COVER, RECLINING ADJUSTER INSIDE, RH</v>
          </cell>
        </row>
        <row r="618">
          <cell r="A618">
            <v>71875</v>
          </cell>
          <cell r="B618" t="str">
            <v>COVER, RECLINING ADJUSTER INSIDE, RH</v>
          </cell>
        </row>
        <row r="619">
          <cell r="A619">
            <v>71875</v>
          </cell>
          <cell r="B619" t="str">
            <v>COVER, RECLINING ADJUSTER INSIDE, RH</v>
          </cell>
        </row>
        <row r="620">
          <cell r="A620">
            <v>71876</v>
          </cell>
          <cell r="B620" t="str">
            <v>COVER, RECLINING ADJUSTER INSIDE, LH</v>
          </cell>
        </row>
        <row r="621">
          <cell r="A621">
            <v>71876</v>
          </cell>
          <cell r="B621" t="str">
            <v>COVER, RECLINING ADJUSTER INSIDE, LH</v>
          </cell>
        </row>
        <row r="622">
          <cell r="A622">
            <v>71876</v>
          </cell>
          <cell r="B622" t="str">
            <v>COVER, RECLINING ADJUSTER INSIDE, LH</v>
          </cell>
        </row>
        <row r="623">
          <cell r="A623">
            <v>71878</v>
          </cell>
          <cell r="B623" t="str">
            <v>COVER, RR SEAT RECLINING, INNER RH</v>
          </cell>
        </row>
        <row r="624">
          <cell r="A624">
            <v>71879</v>
          </cell>
          <cell r="B624" t="str">
            <v>COVER, RR SEAT RECLINING, INNER LH</v>
          </cell>
        </row>
        <row r="625">
          <cell r="A625">
            <v>71910</v>
          </cell>
          <cell r="B625" t="str">
            <v>HEADREST ASSY, FR SEAT</v>
          </cell>
        </row>
        <row r="626">
          <cell r="A626">
            <v>71910</v>
          </cell>
          <cell r="B626" t="str">
            <v>HEADREST ASSY, FR SEAT</v>
          </cell>
        </row>
        <row r="627">
          <cell r="A627">
            <v>71930</v>
          </cell>
          <cell r="B627" t="str">
            <v>SUPPORT ASSY, FR SEAT HEADREST</v>
          </cell>
        </row>
        <row r="628">
          <cell r="A628">
            <v>71931</v>
          </cell>
          <cell r="B628" t="str">
            <v>SUPPORT, FR SEAT HEADREST, RH</v>
          </cell>
        </row>
        <row r="629">
          <cell r="A629">
            <v>71940</v>
          </cell>
          <cell r="B629" t="str">
            <v>HEADREST ASSY, RR SEAT</v>
          </cell>
        </row>
        <row r="630">
          <cell r="A630">
            <v>71940</v>
          </cell>
          <cell r="B630" t="str">
            <v>HEADREST ASSY, RR SEAT</v>
          </cell>
        </row>
        <row r="631">
          <cell r="A631">
            <v>71960</v>
          </cell>
          <cell r="B631" t="str">
            <v>HEADREST ASSY, RR SEAT, CTR</v>
          </cell>
        </row>
        <row r="632">
          <cell r="A632">
            <v>72011</v>
          </cell>
          <cell r="B632" t="str">
            <v>ADJUSTER SUB-ASSY, FR SEAT, OUTER RH</v>
          </cell>
        </row>
        <row r="633">
          <cell r="A633">
            <v>72012</v>
          </cell>
          <cell r="B633" t="str">
            <v>ADJUSTER SUB-ASSY, FR SEAT, OUTER LH</v>
          </cell>
        </row>
        <row r="634">
          <cell r="A634">
            <v>72021</v>
          </cell>
          <cell r="B634" t="str">
            <v>ADJUSTER SUB-ASSY, FR SEAT, INNER RH</v>
          </cell>
        </row>
        <row r="635">
          <cell r="A635">
            <v>72022</v>
          </cell>
          <cell r="B635" t="str">
            <v>ADJUSTER SUB-ASSY, FR SEAT, INNER LH</v>
          </cell>
        </row>
        <row r="636">
          <cell r="A636">
            <v>72060</v>
          </cell>
          <cell r="B636" t="str">
            <v>ROLLER ASSY, RR SEAT CUSHION, LWR</v>
          </cell>
        </row>
        <row r="637">
          <cell r="A637">
            <v>72087</v>
          </cell>
          <cell r="B637" t="str">
            <v>COVER SUB-ASSY, RR SEAT CTR ARMREST</v>
          </cell>
        </row>
        <row r="638">
          <cell r="A638">
            <v>72093</v>
          </cell>
          <cell r="B638" t="str">
            <v>LOCK SUB-ASSY, RR SEAT, RH</v>
          </cell>
        </row>
        <row r="639">
          <cell r="A639">
            <v>72094</v>
          </cell>
          <cell r="B639" t="str">
            <v>LOCK SUB-ASSY, RR SEAT, LH</v>
          </cell>
        </row>
        <row r="640">
          <cell r="A640">
            <v>72137</v>
          </cell>
          <cell r="B640" t="str">
            <v>COVER, SEAT TRACK</v>
          </cell>
        </row>
        <row r="641">
          <cell r="A641">
            <v>72137</v>
          </cell>
          <cell r="B641" t="str">
            <v>COVER, SEAT TRACK</v>
          </cell>
        </row>
        <row r="642">
          <cell r="A642">
            <v>72137</v>
          </cell>
          <cell r="B642" t="str">
            <v>COVER, SEAT TRACK</v>
          </cell>
        </row>
        <row r="643">
          <cell r="A643">
            <v>72137</v>
          </cell>
          <cell r="B643" t="str">
            <v>COVER, SEAT TRACK</v>
          </cell>
        </row>
        <row r="644">
          <cell r="A644">
            <v>72137</v>
          </cell>
          <cell r="B644" t="str">
            <v>COVER, SEAT TRACK</v>
          </cell>
        </row>
        <row r="645">
          <cell r="A645">
            <v>72137</v>
          </cell>
          <cell r="B645" t="str">
            <v>COVER, SEAT TRACK</v>
          </cell>
        </row>
        <row r="646">
          <cell r="A646">
            <v>72137</v>
          </cell>
          <cell r="B646" t="str">
            <v>COVER, SEAT TRACK</v>
          </cell>
        </row>
        <row r="647">
          <cell r="A647">
            <v>72137</v>
          </cell>
          <cell r="B647" t="str">
            <v>COVER, SEAT TRACK</v>
          </cell>
        </row>
        <row r="648">
          <cell r="A648">
            <v>72137</v>
          </cell>
          <cell r="B648" t="str">
            <v>COVER, SEAT TRACK</v>
          </cell>
        </row>
        <row r="649">
          <cell r="A649">
            <v>72201</v>
          </cell>
          <cell r="B649" t="str">
            <v>HANDLE SUB-ASSY, SEAT TRACK</v>
          </cell>
        </row>
        <row r="650">
          <cell r="A650">
            <v>72201</v>
          </cell>
          <cell r="B650" t="str">
            <v>HANDLE SUB-ASSY, SEAT TRACK</v>
          </cell>
        </row>
        <row r="651">
          <cell r="A651">
            <v>72345</v>
          </cell>
          <cell r="B651" t="str">
            <v>PIPE, RECLINING CONNECTING</v>
          </cell>
        </row>
        <row r="652">
          <cell r="A652">
            <v>72345</v>
          </cell>
          <cell r="B652" t="str">
            <v>PIPE, RECLINING CONNECTING</v>
          </cell>
        </row>
        <row r="653">
          <cell r="A653">
            <v>72380</v>
          </cell>
          <cell r="B653" t="str">
            <v>CABLE ASSY, SEAT ADJUSTER CONTROL, NO.2</v>
          </cell>
        </row>
        <row r="654">
          <cell r="A654">
            <v>72457</v>
          </cell>
          <cell r="B654" t="str">
            <v>KNOB, VERTICAL SEAT ADJUSTER</v>
          </cell>
        </row>
        <row r="655">
          <cell r="A655">
            <v>72501</v>
          </cell>
          <cell r="B655" t="str">
            <v>PIPE SUB-ASSY, RECLINING CONNECTING</v>
          </cell>
        </row>
        <row r="656">
          <cell r="A656">
            <v>72507</v>
          </cell>
          <cell r="B656" t="str">
            <v>HANDLE SUB-ASSY, RECLINING RELEASE</v>
          </cell>
        </row>
        <row r="657">
          <cell r="A657">
            <v>72525</v>
          </cell>
          <cell r="B657" t="str">
            <v>HANDLE, FR SEAT BACK LOCK</v>
          </cell>
        </row>
        <row r="658">
          <cell r="A658">
            <v>72525</v>
          </cell>
          <cell r="B658" t="str">
            <v>HANDLE, RECLINING ADJUSTER RELEASE, RH</v>
          </cell>
        </row>
        <row r="659">
          <cell r="A659">
            <v>72525</v>
          </cell>
          <cell r="B659" t="str">
            <v>HANDLE, RECLINING ADJUSTER RELEASE, RH</v>
          </cell>
        </row>
        <row r="660">
          <cell r="A660">
            <v>72526</v>
          </cell>
          <cell r="B660" t="str">
            <v>HANDLE, RECLINING ADJUSTER RELEASE, LH</v>
          </cell>
        </row>
        <row r="661">
          <cell r="A661">
            <v>72526</v>
          </cell>
          <cell r="B661" t="str">
            <v>HANDLE, RECLINING ADJUSTER RELEASE, LH</v>
          </cell>
        </row>
        <row r="662">
          <cell r="A662">
            <v>72551</v>
          </cell>
          <cell r="B662" t="str">
            <v>COVER, RECLINING HINGE, RH</v>
          </cell>
        </row>
        <row r="663">
          <cell r="A663">
            <v>72551</v>
          </cell>
          <cell r="B663" t="str">
            <v>COVER, RECLINING HINGE, RH</v>
          </cell>
        </row>
        <row r="664">
          <cell r="A664">
            <v>72553</v>
          </cell>
          <cell r="B664" t="str">
            <v>COVER, RECLINING PEDAL</v>
          </cell>
        </row>
        <row r="665">
          <cell r="A665">
            <v>72592</v>
          </cell>
          <cell r="B665" t="str">
            <v>KNOB, RECLINING ADJUSTER</v>
          </cell>
        </row>
        <row r="666">
          <cell r="A666">
            <v>72637</v>
          </cell>
          <cell r="B666" t="str">
            <v>HANDLE, RR SEAT LOCK</v>
          </cell>
        </row>
        <row r="667">
          <cell r="A667">
            <v>72649</v>
          </cell>
          <cell r="B667" t="str">
            <v>SPRING, RR SEAT CUSHION SUPPORT</v>
          </cell>
        </row>
        <row r="668">
          <cell r="A668">
            <v>72649</v>
          </cell>
          <cell r="B668" t="str">
            <v>SPRING, RR SEAT CUSHION SUPPORT</v>
          </cell>
        </row>
        <row r="669">
          <cell r="A669">
            <v>72650</v>
          </cell>
          <cell r="B669" t="str">
            <v>LOCK ASSY, RR SEAT, RH</v>
          </cell>
        </row>
        <row r="670">
          <cell r="A670">
            <v>72660</v>
          </cell>
          <cell r="B670" t="str">
            <v>LOCK ASSY, RR SEAT, LH</v>
          </cell>
        </row>
        <row r="671">
          <cell r="A671">
            <v>72665</v>
          </cell>
          <cell r="B671" t="str">
            <v>COVER, RR SEAT LOCK, RH</v>
          </cell>
        </row>
        <row r="672">
          <cell r="A672">
            <v>72666</v>
          </cell>
          <cell r="B672" t="str">
            <v>COVER, RR SEAT LOCK, LH</v>
          </cell>
        </row>
        <row r="673">
          <cell r="A673">
            <v>72702</v>
          </cell>
          <cell r="B673" t="str">
            <v>BOLT SEAT SET</v>
          </cell>
        </row>
        <row r="674">
          <cell r="A674">
            <v>72702</v>
          </cell>
          <cell r="B674" t="str">
            <v>BOLT SEAT SET</v>
          </cell>
        </row>
        <row r="675">
          <cell r="A675">
            <v>72730</v>
          </cell>
          <cell r="B675" t="str">
            <v>ADJUSTER ASSY, RR SEAT RECLINING, RH</v>
          </cell>
        </row>
        <row r="676">
          <cell r="A676">
            <v>72740</v>
          </cell>
          <cell r="B676" t="str">
            <v>ADJUSTER ASSY, RR SEAT RECLINING, LH</v>
          </cell>
        </row>
        <row r="677">
          <cell r="A677">
            <v>72760</v>
          </cell>
          <cell r="B677" t="str">
            <v>ADJUSTER ASSY, LUMBAR SUPPORT, LH</v>
          </cell>
        </row>
        <row r="678">
          <cell r="A678">
            <v>72760</v>
          </cell>
          <cell r="B678" t="str">
            <v>ADJUSTER ASSY, LUMBAR SUPPORT, LH</v>
          </cell>
        </row>
        <row r="679">
          <cell r="A679">
            <v>72809</v>
          </cell>
          <cell r="B679" t="str">
            <v>LOCK SUB-ASSY, CTR ARMREST</v>
          </cell>
        </row>
        <row r="680">
          <cell r="A680">
            <v>72810</v>
          </cell>
          <cell r="B680" t="str">
            <v>ARMREST ASSY, FR SEAT, CTR RH</v>
          </cell>
        </row>
        <row r="681">
          <cell r="A681">
            <v>72830</v>
          </cell>
          <cell r="B681" t="str">
            <v>ARMREST ASSY, RR SEAT, CTR</v>
          </cell>
        </row>
        <row r="682">
          <cell r="A682">
            <v>72830</v>
          </cell>
          <cell r="B682" t="str">
            <v>ARMREST ASSY, RR SEAT, CTR</v>
          </cell>
        </row>
        <row r="683">
          <cell r="A683">
            <v>72907</v>
          </cell>
          <cell r="B683" t="str">
            <v>COVER SUB-ASSY, RR SEAT CUSH UNDER, RH</v>
          </cell>
        </row>
        <row r="684">
          <cell r="A684">
            <v>72908</v>
          </cell>
          <cell r="B684" t="str">
            <v>COVER SUB-ASSY, RR SEAT CUSH UNDER, LH</v>
          </cell>
        </row>
        <row r="685">
          <cell r="A685">
            <v>72981</v>
          </cell>
          <cell r="B685" t="str">
            <v>COVER, FR HEADREST</v>
          </cell>
        </row>
        <row r="686">
          <cell r="A686">
            <v>72991</v>
          </cell>
          <cell r="B686" t="str">
            <v>COVER, FR SEAT</v>
          </cell>
        </row>
        <row r="687">
          <cell r="A687">
            <v>72991</v>
          </cell>
          <cell r="B687" t="str">
            <v>COVER, FR SEAT</v>
          </cell>
        </row>
        <row r="688">
          <cell r="A688">
            <v>72991</v>
          </cell>
          <cell r="B688" t="str">
            <v>COVER, FR SEAT</v>
          </cell>
        </row>
        <row r="689">
          <cell r="A689">
            <v>72991</v>
          </cell>
          <cell r="B689" t="str">
            <v>COVER, FR SEAT CUSHION, RH</v>
          </cell>
        </row>
        <row r="690">
          <cell r="A690">
            <v>72992</v>
          </cell>
          <cell r="B690" t="str">
            <v>COVER, FR SEAT CUSHION, LH</v>
          </cell>
        </row>
        <row r="691">
          <cell r="A691">
            <v>72995</v>
          </cell>
          <cell r="B691" t="str">
            <v>COVER, RR SEAT CUSHION, RH</v>
          </cell>
        </row>
        <row r="692">
          <cell r="A692">
            <v>72995</v>
          </cell>
          <cell r="B692" t="str">
            <v>COVER, RR SEAT CUSHION, RH</v>
          </cell>
        </row>
        <row r="693">
          <cell r="A693">
            <v>72996</v>
          </cell>
          <cell r="B693" t="str">
            <v>COVER, RR SEAT BACK</v>
          </cell>
        </row>
        <row r="694">
          <cell r="A694">
            <v>72998</v>
          </cell>
          <cell r="B694" t="str">
            <v>COVER, RR SEAT CUSHION, LH</v>
          </cell>
        </row>
        <row r="695">
          <cell r="A695">
            <v>72998</v>
          </cell>
          <cell r="B695" t="str">
            <v>COVER, RR SEAT CUSHION, LH</v>
          </cell>
        </row>
        <row r="696">
          <cell r="A696">
            <v>72999</v>
          </cell>
          <cell r="B696" t="str">
            <v>COVER, RR SEAT CUSHION SIDE</v>
          </cell>
        </row>
        <row r="697">
          <cell r="A697">
            <v>72999</v>
          </cell>
          <cell r="B697" t="str">
            <v>COVER, RR SEAT CUSHION SIDE</v>
          </cell>
        </row>
        <row r="698">
          <cell r="A698">
            <v>73030</v>
          </cell>
          <cell r="B698" t="str">
            <v>BELT ASSY, RR SEAT LAP, CTR W/INNER RH</v>
          </cell>
        </row>
        <row r="699">
          <cell r="A699">
            <v>73040</v>
          </cell>
          <cell r="B699" t="str">
            <v>BELT ASSY, RR SEAT LAP, CTR W/INNER LH</v>
          </cell>
        </row>
        <row r="700">
          <cell r="A700">
            <v>73210</v>
          </cell>
          <cell r="B700" t="str">
            <v>BELT ASSY, FR SEAT, OUTER RH</v>
          </cell>
        </row>
        <row r="701">
          <cell r="A701">
            <v>73210</v>
          </cell>
          <cell r="B701" t="str">
            <v>BELT ASSY, FR SEAT, OUTER LH</v>
          </cell>
        </row>
        <row r="702">
          <cell r="A702">
            <v>73230</v>
          </cell>
          <cell r="B702" t="str">
            <v>BELT ASSY, FR SEAT, INNER</v>
          </cell>
        </row>
        <row r="703">
          <cell r="A703">
            <v>73230</v>
          </cell>
          <cell r="B703" t="str">
            <v>BELT ASSY, FR SEAT, INNER</v>
          </cell>
        </row>
        <row r="704">
          <cell r="A704">
            <v>73230</v>
          </cell>
          <cell r="B704" t="str">
            <v>BELT ASSY, FR SEAT, INNER</v>
          </cell>
        </row>
        <row r="705">
          <cell r="A705">
            <v>73230</v>
          </cell>
          <cell r="B705" t="str">
            <v>BELT ASSY, FR SEAT, INNER</v>
          </cell>
        </row>
        <row r="706">
          <cell r="A706">
            <v>73301</v>
          </cell>
          <cell r="B706" t="str">
            <v>BELT SUB-ASSY, SEAT, OUTER A</v>
          </cell>
        </row>
        <row r="707">
          <cell r="A707">
            <v>73301</v>
          </cell>
          <cell r="B707" t="str">
            <v>BELT SUB-ASSY, SEAT, OUTER A</v>
          </cell>
        </row>
        <row r="708">
          <cell r="A708">
            <v>73301</v>
          </cell>
          <cell r="B708" t="str">
            <v>BELT SUB-ASSY, SEAT, OUTER A</v>
          </cell>
        </row>
        <row r="709">
          <cell r="A709">
            <v>73306</v>
          </cell>
          <cell r="B709" t="str">
            <v>BELT SUB-ASSY, SEAT, INNER A</v>
          </cell>
        </row>
        <row r="710">
          <cell r="A710">
            <v>73306</v>
          </cell>
          <cell r="B710" t="str">
            <v>BELT SUB-ASSY, SEAT, INNER A</v>
          </cell>
        </row>
        <row r="711">
          <cell r="A711">
            <v>73360</v>
          </cell>
          <cell r="B711" t="str">
            <v>BELT ASSY, RR SEAT, OUTER RH</v>
          </cell>
        </row>
        <row r="712">
          <cell r="A712">
            <v>73370</v>
          </cell>
          <cell r="B712" t="str">
            <v>BELT ASSY, RR SEAT, OUTER LH</v>
          </cell>
        </row>
        <row r="713">
          <cell r="A713">
            <v>73380</v>
          </cell>
          <cell r="B713" t="str">
            <v>BELT ASSY, RR SEAT, INNER</v>
          </cell>
        </row>
        <row r="714">
          <cell r="A714">
            <v>73380</v>
          </cell>
          <cell r="B714" t="str">
            <v>BELT ASSY, RR SEAT, INNER</v>
          </cell>
        </row>
        <row r="715">
          <cell r="A715">
            <v>73920</v>
          </cell>
          <cell r="B715" t="str">
            <v>AIR BAG ASSY, FR SEAT, LH</v>
          </cell>
        </row>
        <row r="716">
          <cell r="A716">
            <v>73960</v>
          </cell>
          <cell r="B716" t="str">
            <v>AIR BAG ASSY, INSTR PNL PASS L/DOOR</v>
          </cell>
        </row>
        <row r="717">
          <cell r="A717">
            <v>73970</v>
          </cell>
          <cell r="B717" t="str">
            <v>AIR BAG ASSY, INSTR PNL PASS</v>
          </cell>
        </row>
        <row r="718">
          <cell r="A718">
            <v>74102</v>
          </cell>
          <cell r="B718" t="str">
            <v>BOX SUB-ASSY, FR ASH RECEPTACLE</v>
          </cell>
        </row>
        <row r="719">
          <cell r="A719">
            <v>74104</v>
          </cell>
          <cell r="B719" t="str">
            <v>RETAINER SUB-ASSY, FR ASH RECEPTACLE</v>
          </cell>
        </row>
        <row r="720">
          <cell r="A720">
            <v>74111</v>
          </cell>
          <cell r="B720" t="str">
            <v>BOX, FR ASH RECEPTACLE</v>
          </cell>
        </row>
        <row r="721">
          <cell r="A721">
            <v>74112</v>
          </cell>
          <cell r="B721" t="str">
            <v>DOOR, FR ASH RECEPTACLE</v>
          </cell>
        </row>
        <row r="722">
          <cell r="A722">
            <v>74118</v>
          </cell>
          <cell r="B722" t="str">
            <v>PROTECTOR, FR ASH RECEPTACLE</v>
          </cell>
        </row>
        <row r="723">
          <cell r="A723">
            <v>74121</v>
          </cell>
          <cell r="B723" t="str">
            <v>RETAINER, FR ASH RECEPTACLE</v>
          </cell>
        </row>
        <row r="724">
          <cell r="A724">
            <v>74124</v>
          </cell>
          <cell r="B724" t="str">
            <v>SPRING, FR ASH RECEPTACLE RETAINER</v>
          </cell>
        </row>
        <row r="725">
          <cell r="A725">
            <v>74130</v>
          </cell>
          <cell r="B725" t="str">
            <v>RECEPTACLE ASSY, RR ASH, RH</v>
          </cell>
        </row>
        <row r="726">
          <cell r="A726">
            <v>74133</v>
          </cell>
          <cell r="B726" t="str">
            <v>SEAL, FR ASH RECEPTACLE</v>
          </cell>
        </row>
        <row r="727">
          <cell r="A727">
            <v>74140</v>
          </cell>
          <cell r="B727" t="str">
            <v>RECEPTACLE ASSY, RR ASH, LH</v>
          </cell>
        </row>
        <row r="728">
          <cell r="A728">
            <v>74154</v>
          </cell>
          <cell r="B728" t="str">
            <v>PIN, FR ASH RECEPTACLE</v>
          </cell>
        </row>
        <row r="729">
          <cell r="A729">
            <v>74155</v>
          </cell>
          <cell r="B729" t="str">
            <v>RAIL, FR ASH RECEPTACLE GUIDE, NO.1</v>
          </cell>
        </row>
        <row r="730">
          <cell r="A730">
            <v>74156</v>
          </cell>
          <cell r="B730" t="str">
            <v>RAIL, FR ASH RECEPTACLE GUIDE, NO.2</v>
          </cell>
        </row>
        <row r="731">
          <cell r="A731">
            <v>74161</v>
          </cell>
          <cell r="B731" t="str">
            <v>CASE, ASH RECEPTACLE, OUTER</v>
          </cell>
        </row>
        <row r="732">
          <cell r="A732">
            <v>74201</v>
          </cell>
          <cell r="B732" t="str">
            <v>PANEL SUB-ASSY, FR ARMREST BASE, UPR RH</v>
          </cell>
        </row>
        <row r="733">
          <cell r="A733">
            <v>74202</v>
          </cell>
          <cell r="B733" t="str">
            <v>PANEL SUB-ASSY, FR ARMREST BASE, UPR LH</v>
          </cell>
        </row>
        <row r="734">
          <cell r="A734">
            <v>74203</v>
          </cell>
          <cell r="B734" t="str">
            <v>PANEL SUB-ASSY, RR ARMREST BASE, UPR RH</v>
          </cell>
        </row>
        <row r="735">
          <cell r="A735">
            <v>74204</v>
          </cell>
          <cell r="B735" t="str">
            <v>PANEL SUB-ASSY, RR ARMREST BASE, UPR LH</v>
          </cell>
        </row>
        <row r="736">
          <cell r="A736">
            <v>74310</v>
          </cell>
          <cell r="B736" t="str">
            <v>VISOR ASSY, RH</v>
          </cell>
        </row>
        <row r="737">
          <cell r="A737">
            <v>74320</v>
          </cell>
          <cell r="B737" t="str">
            <v>VISOR ASSY, LH</v>
          </cell>
        </row>
        <row r="738">
          <cell r="A738">
            <v>74325</v>
          </cell>
          <cell r="B738" t="str">
            <v>SUPPORT, FR VISOR, NO.1</v>
          </cell>
        </row>
        <row r="739">
          <cell r="A739">
            <v>74326</v>
          </cell>
          <cell r="B739" t="str">
            <v>SUPPORT, FR VISOR, NO.2</v>
          </cell>
        </row>
        <row r="740">
          <cell r="A740">
            <v>74404</v>
          </cell>
          <cell r="B740" t="str">
            <v>BUTTERY CARRIER</v>
          </cell>
        </row>
        <row r="741">
          <cell r="A741">
            <v>74543</v>
          </cell>
          <cell r="B741" t="str">
            <v>LABEL, RR SEAT CAUTION</v>
          </cell>
        </row>
        <row r="742">
          <cell r="A742">
            <v>74610</v>
          </cell>
          <cell r="B742" t="str">
            <v>GRIP ASSY, ASSIST</v>
          </cell>
        </row>
        <row r="743">
          <cell r="A743">
            <v>74617</v>
          </cell>
          <cell r="B743" t="str">
            <v>PLUG, ASSIST GRIP</v>
          </cell>
        </row>
        <row r="744">
          <cell r="A744">
            <v>74617</v>
          </cell>
          <cell r="B744" t="str">
            <v>PLUG, ASSIST GRIP</v>
          </cell>
        </row>
        <row r="745">
          <cell r="A745">
            <v>74620</v>
          </cell>
          <cell r="B745" t="str">
            <v>GRIP ASSY, ASSIST RR</v>
          </cell>
        </row>
        <row r="746">
          <cell r="A746">
            <v>75301</v>
          </cell>
          <cell r="B746" t="str">
            <v>EMBLEM SUB-ASSY, RADIATOR GRILLE</v>
          </cell>
        </row>
        <row r="747">
          <cell r="A747">
            <v>75311</v>
          </cell>
          <cell r="B747" t="str">
            <v>EMBLEM, RADIATOR GRILLE</v>
          </cell>
        </row>
        <row r="748">
          <cell r="A748">
            <v>75318</v>
          </cell>
          <cell r="B748" t="str">
            <v>RETAINER, RADIATOR GRILLE EMBLEM</v>
          </cell>
        </row>
        <row r="749">
          <cell r="A749">
            <v>75321</v>
          </cell>
          <cell r="B749" t="str">
            <v>PLATE, RADIATOR GRILLE NAME</v>
          </cell>
        </row>
        <row r="750">
          <cell r="A750">
            <v>75322</v>
          </cell>
          <cell r="B750" t="str">
            <v>PLATE, RADIATOR GRILLE NAME, NO.2</v>
          </cell>
        </row>
        <row r="751">
          <cell r="A751">
            <v>75455</v>
          </cell>
          <cell r="B751" t="str">
            <v>MARK, ROOF SIDE, NO.1 RH</v>
          </cell>
        </row>
        <row r="752">
          <cell r="A752">
            <v>75471</v>
          </cell>
          <cell r="B752" t="str">
            <v>PLATE, RR BODY NAME, NO.1</v>
          </cell>
        </row>
        <row r="753">
          <cell r="A753">
            <v>75472</v>
          </cell>
          <cell r="B753" t="str">
            <v>PLATE, RR BODY NAME, NO.2</v>
          </cell>
        </row>
        <row r="754">
          <cell r="A754">
            <v>75473</v>
          </cell>
          <cell r="B754" t="str">
            <v>PLATE, RR BODY NAME, NO.3</v>
          </cell>
        </row>
        <row r="755">
          <cell r="A755">
            <v>75531</v>
          </cell>
          <cell r="B755" t="str">
            <v>MOULDING, WINDSHIELD, OUTSIDE UPR</v>
          </cell>
        </row>
        <row r="756">
          <cell r="A756">
            <v>75551</v>
          </cell>
          <cell r="B756" t="str">
            <v>MOULDING, ROOF DRIP SIDE, RH</v>
          </cell>
        </row>
        <row r="757">
          <cell r="A757">
            <v>75552</v>
          </cell>
          <cell r="B757" t="str">
            <v>MOULDING, ROOF DRIP SIDE, LH</v>
          </cell>
        </row>
        <row r="758">
          <cell r="A758">
            <v>75573</v>
          </cell>
          <cell r="B758" t="str">
            <v>MOULDING, BACK WINDOW, OUTSIDE</v>
          </cell>
        </row>
        <row r="759">
          <cell r="A759">
            <v>75631</v>
          </cell>
          <cell r="B759" t="str">
            <v>MOULDING, SIDE PANEL, LWR NO.1 RH</v>
          </cell>
        </row>
        <row r="760">
          <cell r="A760">
            <v>75641</v>
          </cell>
          <cell r="B760" t="str">
            <v>MOULDING, SIDE PANEL, LWR NO.1 LH</v>
          </cell>
        </row>
        <row r="761">
          <cell r="A761">
            <v>75710</v>
          </cell>
          <cell r="B761" t="str">
            <v>MOULDING ASSY, FR DOOR BELT, RH</v>
          </cell>
        </row>
        <row r="762">
          <cell r="A762">
            <v>75711</v>
          </cell>
          <cell r="B762" t="str">
            <v>MOULDING, FR DOOR BELT, RH</v>
          </cell>
        </row>
        <row r="763">
          <cell r="A763">
            <v>75712</v>
          </cell>
          <cell r="B763" t="str">
            <v>MOULDING, FR DOOR BELT, LH</v>
          </cell>
        </row>
        <row r="764">
          <cell r="A764">
            <v>75720</v>
          </cell>
          <cell r="B764" t="str">
            <v>MOULDING ASSY, FR DOOR BELT, LH</v>
          </cell>
        </row>
        <row r="765">
          <cell r="A765">
            <v>75721</v>
          </cell>
          <cell r="B765" t="str">
            <v>MOULDING, RR DOOR BELT, RH</v>
          </cell>
        </row>
        <row r="766">
          <cell r="A766">
            <v>75722</v>
          </cell>
          <cell r="B766" t="str">
            <v>MOULDING, RR DOOR BELT, LH</v>
          </cell>
        </row>
        <row r="767">
          <cell r="A767">
            <v>75730</v>
          </cell>
          <cell r="B767" t="str">
            <v>MOULDING ASSY, RR DOOR BELT, RH</v>
          </cell>
        </row>
        <row r="768">
          <cell r="A768">
            <v>75731</v>
          </cell>
          <cell r="B768" t="str">
            <v>MOULDING, FR DOOR, OUTSIDE RH</v>
          </cell>
        </row>
        <row r="769">
          <cell r="A769">
            <v>75731</v>
          </cell>
          <cell r="B769" t="str">
            <v>MOULDING, FR DOOR, OUTSIDE RH</v>
          </cell>
        </row>
        <row r="770">
          <cell r="A770">
            <v>75732</v>
          </cell>
          <cell r="B770" t="str">
            <v>MOULDING, FR DOOR, OUTSIDE LH</v>
          </cell>
        </row>
        <row r="771">
          <cell r="A771">
            <v>75732</v>
          </cell>
          <cell r="B771" t="str">
            <v>MOULDING, FR DOOR, OUTSIDE LH</v>
          </cell>
        </row>
        <row r="772">
          <cell r="A772">
            <v>75740</v>
          </cell>
          <cell r="B772" t="str">
            <v>MOULDING ASSY, RR DOOR BELT, LH</v>
          </cell>
        </row>
        <row r="773">
          <cell r="A773">
            <v>75741</v>
          </cell>
          <cell r="B773" t="str">
            <v>MOULDING, RR DOOR, OUTSIDE RH</v>
          </cell>
        </row>
        <row r="774">
          <cell r="A774">
            <v>75741</v>
          </cell>
          <cell r="B774" t="str">
            <v>MOULDING, RR DOOR, OUTSIDE RH</v>
          </cell>
        </row>
        <row r="775">
          <cell r="A775">
            <v>75742</v>
          </cell>
          <cell r="B775" t="str">
            <v>MOULDING, RR DOOR, OUTSIDE LH</v>
          </cell>
        </row>
        <row r="776">
          <cell r="A776">
            <v>75742</v>
          </cell>
          <cell r="B776" t="str">
            <v>MOULDING, RR DOOR, OUTSIDE LH</v>
          </cell>
        </row>
        <row r="777">
          <cell r="A777">
            <v>75753</v>
          </cell>
          <cell r="B777" t="str">
            <v>MOULDING, FR DOOR WINDOW FRAME, UPR RH</v>
          </cell>
        </row>
        <row r="778">
          <cell r="A778">
            <v>75753</v>
          </cell>
          <cell r="B778" t="str">
            <v>MOULDING, FR DOOR WINDOW FRAME, UPR RH</v>
          </cell>
        </row>
        <row r="779">
          <cell r="A779">
            <v>75754</v>
          </cell>
          <cell r="B779" t="str">
            <v>MOULDING, FR DOOR WINDOW FRAME, UPR LH</v>
          </cell>
        </row>
        <row r="780">
          <cell r="A780">
            <v>75754</v>
          </cell>
          <cell r="B780" t="str">
            <v>MOULDING, FR DOOR WINDOW FRAME, UPR LH</v>
          </cell>
        </row>
        <row r="781">
          <cell r="A781">
            <v>75763</v>
          </cell>
          <cell r="B781" t="str">
            <v>MOULDING, RR DOOR WINDOW FRAME, UPR RH</v>
          </cell>
        </row>
        <row r="782">
          <cell r="A782">
            <v>75763</v>
          </cell>
          <cell r="B782" t="str">
            <v>MOULDING, RR DOOR WINDOW FRAME, UPR RH</v>
          </cell>
        </row>
        <row r="783">
          <cell r="A783">
            <v>75764</v>
          </cell>
          <cell r="B783" t="str">
            <v>MOULDING, RR DOOR WINDOW FRAME, UPR LH</v>
          </cell>
        </row>
        <row r="784">
          <cell r="A784">
            <v>75764</v>
          </cell>
          <cell r="B784" t="str">
            <v>MOULDING, RR DOOR WINDOW FRAME, UPR LH</v>
          </cell>
        </row>
        <row r="785">
          <cell r="A785">
            <v>76621</v>
          </cell>
          <cell r="B785" t="str">
            <v>MUDGUARD, FR BODY, RH</v>
          </cell>
        </row>
        <row r="786">
          <cell r="A786">
            <v>76622</v>
          </cell>
          <cell r="B786" t="str">
            <v>MUDGUARD, FR BODY, LH</v>
          </cell>
        </row>
        <row r="787">
          <cell r="A787">
            <v>76625</v>
          </cell>
          <cell r="B787" t="str">
            <v>MUDGUARD, RR BODY, RH</v>
          </cell>
        </row>
        <row r="788">
          <cell r="A788">
            <v>76626</v>
          </cell>
          <cell r="B788" t="str">
            <v>MUDGUARD, RR BODY, LH</v>
          </cell>
        </row>
        <row r="789">
          <cell r="A789">
            <v>76853</v>
          </cell>
          <cell r="B789" t="str">
            <v>RETAINER, FR SPOILER, NO.1</v>
          </cell>
        </row>
        <row r="790">
          <cell r="A790">
            <v>77290</v>
          </cell>
          <cell r="B790" t="str">
            <v>SHIELD ASSY, FUEL TANK FILLER PIPE</v>
          </cell>
        </row>
        <row r="791">
          <cell r="A791">
            <v>78100</v>
          </cell>
          <cell r="B791" t="str">
            <v>ACCEL PEDAL</v>
          </cell>
        </row>
        <row r="792">
          <cell r="A792">
            <v>78910</v>
          </cell>
          <cell r="B792" t="str">
            <v>CABLE ASSY, FOLD SEAT LOCK CONTROL, NO.1</v>
          </cell>
        </row>
        <row r="793">
          <cell r="A793">
            <v>78950</v>
          </cell>
          <cell r="B793" t="str">
            <v>BAND ASSY, FOLD SEAT STOPPER</v>
          </cell>
        </row>
        <row r="794">
          <cell r="A794">
            <v>81110</v>
          </cell>
          <cell r="B794" t="str">
            <v>HEADLAMP ASSY, RH</v>
          </cell>
        </row>
        <row r="795">
          <cell r="A795">
            <v>81110</v>
          </cell>
          <cell r="B795" t="str">
            <v>HEADLAMP ASSY, RH</v>
          </cell>
        </row>
        <row r="796">
          <cell r="A796">
            <v>81130</v>
          </cell>
          <cell r="B796" t="str">
            <v>UNIT ASSY, HEADLAMP, RH</v>
          </cell>
        </row>
        <row r="797">
          <cell r="A797">
            <v>81150</v>
          </cell>
          <cell r="B797" t="str">
            <v>HEADLAMP ASSY, LH</v>
          </cell>
        </row>
        <row r="798">
          <cell r="A798">
            <v>81150</v>
          </cell>
          <cell r="B798" t="str">
            <v>HEADLAMP ASSY, LH</v>
          </cell>
        </row>
        <row r="799">
          <cell r="A799">
            <v>81170</v>
          </cell>
          <cell r="B799" t="str">
            <v>UNIT ASSY, HEADLAMP, LH</v>
          </cell>
        </row>
        <row r="800">
          <cell r="A800">
            <v>81210</v>
          </cell>
          <cell r="B800" t="str">
            <v>LAMP ASSY, FOG, RH</v>
          </cell>
        </row>
        <row r="801">
          <cell r="A801">
            <v>81220</v>
          </cell>
          <cell r="B801" t="str">
            <v>LAMP ASSY, FOG, LH</v>
          </cell>
        </row>
        <row r="802">
          <cell r="A802">
            <v>81270</v>
          </cell>
          <cell r="B802" t="str">
            <v>LAMP ASSY, LICENSE PLATE</v>
          </cell>
        </row>
        <row r="803">
          <cell r="A803">
            <v>81270</v>
          </cell>
          <cell r="B803" t="str">
            <v>LAMP ASSY, LICENSE PLATE</v>
          </cell>
        </row>
        <row r="804">
          <cell r="A804">
            <v>81496</v>
          </cell>
          <cell r="B804" t="str">
            <v>GUIDE, RR COMBINATION LAMP</v>
          </cell>
        </row>
        <row r="805">
          <cell r="A805">
            <v>81510</v>
          </cell>
          <cell r="B805" t="str">
            <v>LAMP ASSY, FR TURN SIGNAL, RH</v>
          </cell>
        </row>
        <row r="806">
          <cell r="A806">
            <v>81510</v>
          </cell>
          <cell r="B806" t="str">
            <v>LAMP ASSY, FR TURN SIGNAL, RH</v>
          </cell>
        </row>
        <row r="807">
          <cell r="A807">
            <v>81511</v>
          </cell>
          <cell r="B807" t="str">
            <v>LENS &amp; BODY, FR TURN SIGNAL LAMP, RH</v>
          </cell>
        </row>
        <row r="808">
          <cell r="A808">
            <v>81520</v>
          </cell>
          <cell r="B808" t="str">
            <v>LAMP ASSY, FR TURN SIGNAL, LH</v>
          </cell>
        </row>
        <row r="809">
          <cell r="A809">
            <v>81520</v>
          </cell>
          <cell r="B809" t="str">
            <v>LAMP ASSY, FR TURN SIGNAL, LH</v>
          </cell>
        </row>
        <row r="810">
          <cell r="A810">
            <v>81521</v>
          </cell>
          <cell r="B810" t="str">
            <v>LENS &amp; BODY, FR TURN SIGNAL LAMP, LH</v>
          </cell>
        </row>
        <row r="811">
          <cell r="A811">
            <v>81550</v>
          </cell>
          <cell r="B811" t="str">
            <v>LAMP ASSY, RR COMBINATION, RH</v>
          </cell>
        </row>
        <row r="812">
          <cell r="A812">
            <v>81550</v>
          </cell>
          <cell r="B812" t="str">
            <v>LAMP ASSY, RR COMBINATION, RH</v>
          </cell>
        </row>
        <row r="813">
          <cell r="A813">
            <v>81550</v>
          </cell>
          <cell r="B813" t="str">
            <v>LAMP ASSY, RR COMBINATION, RH</v>
          </cell>
        </row>
        <row r="814">
          <cell r="A814">
            <v>81560</v>
          </cell>
          <cell r="B814" t="str">
            <v>LAMP ASSY, RR COMBINATION, LH</v>
          </cell>
        </row>
        <row r="815">
          <cell r="A815">
            <v>81560</v>
          </cell>
          <cell r="B815" t="str">
            <v>LAMP ASSY, RR COMBINATION, LH</v>
          </cell>
        </row>
        <row r="816">
          <cell r="A816">
            <v>81560</v>
          </cell>
          <cell r="B816" t="str">
            <v>LAMP ASSY, RR COMBINATION, LH</v>
          </cell>
        </row>
        <row r="817">
          <cell r="A817">
            <v>81570</v>
          </cell>
          <cell r="B817" t="str">
            <v>LAMP ASSY, STOP CTR</v>
          </cell>
        </row>
        <row r="818">
          <cell r="A818">
            <v>81690</v>
          </cell>
          <cell r="B818" t="str">
            <v>LAMP ASSY, LICENSE PLATE, LH</v>
          </cell>
        </row>
        <row r="819">
          <cell r="A819">
            <v>81690</v>
          </cell>
          <cell r="B819" t="str">
            <v>LAMP ASSY, LICENSE PLATE, LH</v>
          </cell>
        </row>
        <row r="820">
          <cell r="A820">
            <v>82111</v>
          </cell>
          <cell r="B820" t="str">
            <v>WIRE, ENGINE ROOM MAIN</v>
          </cell>
        </row>
        <row r="821">
          <cell r="A821">
            <v>82111</v>
          </cell>
          <cell r="B821" t="str">
            <v>WIRE, ENGINE ROOM MAIN</v>
          </cell>
        </row>
        <row r="822">
          <cell r="A822">
            <v>82112</v>
          </cell>
          <cell r="B822" t="str">
            <v>WIRE, ENGINE ROOM, NO.2</v>
          </cell>
        </row>
        <row r="823">
          <cell r="A823">
            <v>82112</v>
          </cell>
          <cell r="B823" t="str">
            <v>WIRE, ENGINE ROOM, NO.2</v>
          </cell>
        </row>
        <row r="824">
          <cell r="A824">
            <v>82113</v>
          </cell>
          <cell r="B824" t="str">
            <v>WIRE, ENGINE ROOM, NO.3</v>
          </cell>
        </row>
        <row r="825">
          <cell r="A825">
            <v>82113</v>
          </cell>
          <cell r="B825" t="str">
            <v>WIRE, ENGINE ROOM, NO.3</v>
          </cell>
        </row>
        <row r="826">
          <cell r="A826">
            <v>82121</v>
          </cell>
          <cell r="B826" t="str">
            <v>WIRE, ENGINE</v>
          </cell>
        </row>
        <row r="827">
          <cell r="A827">
            <v>82121</v>
          </cell>
          <cell r="B827" t="str">
            <v>WIRE, ENGINE</v>
          </cell>
        </row>
        <row r="828">
          <cell r="A828">
            <v>82121</v>
          </cell>
          <cell r="B828" t="str">
            <v>WIRE, ENGINE</v>
          </cell>
        </row>
        <row r="829">
          <cell r="A829">
            <v>82121</v>
          </cell>
          <cell r="B829" t="str">
            <v>WIRE, ENGINE</v>
          </cell>
        </row>
        <row r="830">
          <cell r="A830">
            <v>82121</v>
          </cell>
          <cell r="B830" t="str">
            <v>WIRE, ENGINE</v>
          </cell>
        </row>
        <row r="831">
          <cell r="A831">
            <v>82121</v>
          </cell>
          <cell r="B831" t="str">
            <v>WIRE, ENGINE</v>
          </cell>
        </row>
        <row r="832">
          <cell r="A832">
            <v>82121</v>
          </cell>
          <cell r="B832" t="str">
            <v>WIRE, ENGINE</v>
          </cell>
        </row>
        <row r="833">
          <cell r="A833">
            <v>82121</v>
          </cell>
          <cell r="B833" t="str">
            <v>WIRE, ENGINE</v>
          </cell>
        </row>
        <row r="834">
          <cell r="A834">
            <v>82122</v>
          </cell>
          <cell r="B834" t="str">
            <v>WIRE, ENGINE, NO.2</v>
          </cell>
        </row>
        <row r="835">
          <cell r="A835">
            <v>82122</v>
          </cell>
          <cell r="B835" t="str">
            <v>WIRE, ENGINE, NO.2</v>
          </cell>
        </row>
        <row r="836">
          <cell r="A836">
            <v>82122</v>
          </cell>
          <cell r="B836" t="str">
            <v>WIRE, ENGINE, NO.2</v>
          </cell>
        </row>
        <row r="837">
          <cell r="A837">
            <v>82122</v>
          </cell>
          <cell r="B837" t="str">
            <v>WIRE, ENGINE, NO.2</v>
          </cell>
        </row>
        <row r="838">
          <cell r="A838">
            <v>82124</v>
          </cell>
          <cell r="B838" t="str">
            <v>WIRE, ENGINE, NO.4</v>
          </cell>
        </row>
        <row r="839">
          <cell r="A839">
            <v>82124</v>
          </cell>
          <cell r="B839" t="str">
            <v>WIRE, ENGINE, NO.4</v>
          </cell>
        </row>
        <row r="840">
          <cell r="A840">
            <v>82125</v>
          </cell>
          <cell r="B840" t="str">
            <v>WIRE, TRANSMISSION</v>
          </cell>
        </row>
        <row r="841">
          <cell r="A841">
            <v>82127</v>
          </cell>
          <cell r="B841" t="str">
            <v>WIRE, DIFFERENTIAL</v>
          </cell>
        </row>
        <row r="842">
          <cell r="A842">
            <v>82133</v>
          </cell>
          <cell r="B842" t="str">
            <v>WIRE, COWL, NO.3</v>
          </cell>
        </row>
        <row r="843">
          <cell r="A843">
            <v>82133</v>
          </cell>
          <cell r="B843" t="str">
            <v>WIRE, COWL, NO.3</v>
          </cell>
        </row>
        <row r="844">
          <cell r="A844">
            <v>82141</v>
          </cell>
          <cell r="B844" t="str">
            <v>WIRE, INSTRUMENT PANEL</v>
          </cell>
        </row>
        <row r="845">
          <cell r="A845">
            <v>82141</v>
          </cell>
          <cell r="B845" t="str">
            <v>WIRE, INSTRUMENT PANEL</v>
          </cell>
        </row>
        <row r="846">
          <cell r="A846">
            <v>82142</v>
          </cell>
          <cell r="B846" t="str">
            <v>WIRE, INSTRUMENT PANEL, NO.2</v>
          </cell>
        </row>
        <row r="847">
          <cell r="A847">
            <v>82142</v>
          </cell>
          <cell r="B847" t="str">
            <v>WIRE, INSTRUMENT PANEL, NO.2</v>
          </cell>
        </row>
        <row r="848">
          <cell r="A848">
            <v>82151</v>
          </cell>
          <cell r="B848" t="str">
            <v>WIRE, FR DOOR, RH</v>
          </cell>
        </row>
        <row r="849">
          <cell r="A849">
            <v>82151</v>
          </cell>
          <cell r="B849" t="str">
            <v>WIRE, FR DOOR, RH</v>
          </cell>
        </row>
        <row r="850">
          <cell r="A850">
            <v>82152</v>
          </cell>
          <cell r="B850" t="str">
            <v>WIRE, FR DOOR, LH</v>
          </cell>
        </row>
        <row r="851">
          <cell r="A851">
            <v>82152</v>
          </cell>
          <cell r="B851" t="str">
            <v>WIRE, FR DOOR, LH</v>
          </cell>
        </row>
        <row r="852">
          <cell r="A852">
            <v>82153</v>
          </cell>
          <cell r="B852" t="str">
            <v>WIRE, RR DOOR, NO.1</v>
          </cell>
        </row>
        <row r="853">
          <cell r="A853">
            <v>82153</v>
          </cell>
          <cell r="B853" t="str">
            <v>WIRE, RR DOOR, NO.1</v>
          </cell>
        </row>
        <row r="854">
          <cell r="A854">
            <v>82154</v>
          </cell>
          <cell r="B854" t="str">
            <v>WIRE, RR DOOR, NO.2</v>
          </cell>
        </row>
        <row r="855">
          <cell r="A855">
            <v>82154</v>
          </cell>
          <cell r="B855" t="str">
            <v>WIRE, RR DOOR, NO.2</v>
          </cell>
        </row>
        <row r="856">
          <cell r="A856">
            <v>82161</v>
          </cell>
          <cell r="B856" t="str">
            <v>WIRE, FLOOR</v>
          </cell>
        </row>
        <row r="857">
          <cell r="A857">
            <v>82161</v>
          </cell>
          <cell r="B857" t="str">
            <v>WIRE, FLOOR</v>
          </cell>
        </row>
        <row r="858">
          <cell r="A858">
            <v>82162</v>
          </cell>
          <cell r="B858" t="str">
            <v>WIRE, FLOOR, NO.2</v>
          </cell>
        </row>
        <row r="859">
          <cell r="A859">
            <v>82162</v>
          </cell>
          <cell r="B859" t="str">
            <v>WIRE, FLOOR, NO.2</v>
          </cell>
        </row>
        <row r="860">
          <cell r="A860">
            <v>82164</v>
          </cell>
          <cell r="B860" t="str">
            <v>WIRE, FRAME</v>
          </cell>
        </row>
        <row r="861">
          <cell r="A861">
            <v>82164</v>
          </cell>
          <cell r="B861" t="str">
            <v>WIRE, FRAME</v>
          </cell>
        </row>
        <row r="862">
          <cell r="A862">
            <v>82166</v>
          </cell>
          <cell r="B862" t="str">
            <v>WIRE, CONSOLE BOX</v>
          </cell>
        </row>
        <row r="863">
          <cell r="A863">
            <v>82167</v>
          </cell>
          <cell r="B863" t="str">
            <v>WIRE, SEAT, NO.1</v>
          </cell>
        </row>
        <row r="864">
          <cell r="A864">
            <v>82167</v>
          </cell>
          <cell r="B864" t="str">
            <v>WIRE, SEAT, NO.1</v>
          </cell>
        </row>
        <row r="865">
          <cell r="A865">
            <v>82169</v>
          </cell>
          <cell r="B865" t="str">
            <v>WIRE, FRAME, NO.3</v>
          </cell>
        </row>
        <row r="866">
          <cell r="A866">
            <v>82169</v>
          </cell>
          <cell r="B866" t="str">
            <v>WIRE, FRAME, NO.3</v>
          </cell>
        </row>
        <row r="867">
          <cell r="A867">
            <v>82171</v>
          </cell>
          <cell r="B867" t="str">
            <v>WIRE, ROOF</v>
          </cell>
        </row>
        <row r="868">
          <cell r="A868">
            <v>82171</v>
          </cell>
          <cell r="B868" t="str">
            <v>WIRE, ROOF</v>
          </cell>
        </row>
        <row r="869">
          <cell r="A869">
            <v>82191</v>
          </cell>
          <cell r="B869" t="str">
            <v>WIRE, FR SEAT, RH</v>
          </cell>
        </row>
        <row r="870">
          <cell r="A870">
            <v>82191</v>
          </cell>
          <cell r="B870" t="str">
            <v>WIRE, FR SEAT, RH</v>
          </cell>
        </row>
        <row r="871">
          <cell r="A871">
            <v>82672</v>
          </cell>
          <cell r="B871" t="str">
            <v>COVER, JUNCTION BLOCK, UPR</v>
          </cell>
        </row>
        <row r="872">
          <cell r="A872">
            <v>82715</v>
          </cell>
          <cell r="B872" t="str">
            <v>BRACKET, WIRING HARNESS CLAMP</v>
          </cell>
        </row>
        <row r="873">
          <cell r="A873">
            <v>82715</v>
          </cell>
          <cell r="B873" t="str">
            <v>BRACKET, WIRING HARNESS CLAMP</v>
          </cell>
        </row>
        <row r="874">
          <cell r="A874">
            <v>82715</v>
          </cell>
          <cell r="B874" t="str">
            <v>BRACKET, WIRING HARNESS CLAMP</v>
          </cell>
        </row>
        <row r="875">
          <cell r="A875">
            <v>82715</v>
          </cell>
          <cell r="B875" t="str">
            <v>BRACKET, WIRING HARNESS CLAMP</v>
          </cell>
        </row>
        <row r="876">
          <cell r="A876">
            <v>82715</v>
          </cell>
          <cell r="B876" t="str">
            <v>BRACKET, WIRING HARNESS CLAMP</v>
          </cell>
        </row>
        <row r="877">
          <cell r="A877">
            <v>82715</v>
          </cell>
          <cell r="B877" t="str">
            <v>BRACKET, WIRING HARNESS CLAMP</v>
          </cell>
        </row>
        <row r="878">
          <cell r="A878">
            <v>82715</v>
          </cell>
          <cell r="B878" t="str">
            <v>BRACKET, WIRING HARNESS CLAMP</v>
          </cell>
        </row>
        <row r="879">
          <cell r="A879">
            <v>82715</v>
          </cell>
          <cell r="B879" t="str">
            <v>BRACKET, WIRING HARNESS CLAMP</v>
          </cell>
        </row>
        <row r="880">
          <cell r="A880">
            <v>82715</v>
          </cell>
          <cell r="B880" t="str">
            <v>BRACKET, WIRING HARNESS CLAMP</v>
          </cell>
        </row>
        <row r="881">
          <cell r="A881">
            <v>82715</v>
          </cell>
          <cell r="B881" t="str">
            <v>BRACKET, WIRING HARNESS CLAMP</v>
          </cell>
        </row>
        <row r="882">
          <cell r="A882">
            <v>82715</v>
          </cell>
          <cell r="B882" t="str">
            <v>BRACKET, WIRING HARNESS CLAMP</v>
          </cell>
        </row>
        <row r="883">
          <cell r="A883">
            <v>82715</v>
          </cell>
          <cell r="B883" t="str">
            <v>BRACKET, WIRING HARNESS CLAMP</v>
          </cell>
        </row>
        <row r="884">
          <cell r="A884">
            <v>82720</v>
          </cell>
          <cell r="B884" t="str">
            <v>BLOCK ASSY, ENGINE ROOM JUNCTION</v>
          </cell>
        </row>
        <row r="885">
          <cell r="A885">
            <v>82729</v>
          </cell>
          <cell r="B885" t="str">
            <v>BRACKET, WIRING HARNESS CLAMP</v>
          </cell>
        </row>
        <row r="886">
          <cell r="A886">
            <v>82729</v>
          </cell>
          <cell r="B886" t="str">
            <v>BRACKET, WIRING HARNESS CLAMP</v>
          </cell>
        </row>
        <row r="887">
          <cell r="A887">
            <v>82729</v>
          </cell>
          <cell r="B887" t="str">
            <v>BRACKET, WIRING HARNESS CLAMP</v>
          </cell>
        </row>
        <row r="888">
          <cell r="A888">
            <v>82729</v>
          </cell>
          <cell r="B888" t="str">
            <v>BRACKET, WIRING HARNESS CLAMP</v>
          </cell>
        </row>
        <row r="889">
          <cell r="A889">
            <v>82729</v>
          </cell>
          <cell r="B889" t="str">
            <v>BRACKET, WIRING HARNESS CLAMP</v>
          </cell>
        </row>
        <row r="890">
          <cell r="A890">
            <v>82729</v>
          </cell>
          <cell r="B890" t="str">
            <v>BRACKET, WIRING HARNESS CLAMP</v>
          </cell>
        </row>
        <row r="891">
          <cell r="A891">
            <v>82729</v>
          </cell>
          <cell r="B891" t="str">
            <v>BRACKET, WIRING HARNESS CLAMP</v>
          </cell>
        </row>
        <row r="892">
          <cell r="A892">
            <v>82729</v>
          </cell>
          <cell r="B892" t="str">
            <v>BRACKET, WIRING HARNESS CLAMP</v>
          </cell>
        </row>
        <row r="893">
          <cell r="A893">
            <v>82729</v>
          </cell>
          <cell r="B893" t="str">
            <v>BRACKET, WIRING HARNESS CLAMP</v>
          </cell>
        </row>
        <row r="894">
          <cell r="A894">
            <v>82729</v>
          </cell>
          <cell r="B894" t="str">
            <v>BRACKET, WIRING HARNESS CLAMP</v>
          </cell>
        </row>
        <row r="895">
          <cell r="A895">
            <v>82729</v>
          </cell>
          <cell r="B895" t="str">
            <v>BRACKET, WIRING HARNESS CLAMP</v>
          </cell>
        </row>
        <row r="896">
          <cell r="A896">
            <v>82729</v>
          </cell>
          <cell r="B896" t="str">
            <v>BRACKET, WIRING HARNESS CLAMP</v>
          </cell>
        </row>
        <row r="897">
          <cell r="A897">
            <v>82730</v>
          </cell>
          <cell r="B897" t="str">
            <v>BLOCK ASSY, DRIVER SIDE JUNCTION</v>
          </cell>
        </row>
        <row r="898">
          <cell r="A898">
            <v>82771</v>
          </cell>
          <cell r="B898" t="str">
            <v>BOX, ENGINE ROOM ECU</v>
          </cell>
        </row>
        <row r="899">
          <cell r="A899">
            <v>82817</v>
          </cell>
          <cell r="B899" t="str">
            <v>PROTECTOR, WIRING HARNESS</v>
          </cell>
        </row>
        <row r="900">
          <cell r="A900">
            <v>82819</v>
          </cell>
          <cell r="B900" t="str">
            <v>GROMMET, WIRING HARNESS</v>
          </cell>
        </row>
        <row r="901">
          <cell r="A901">
            <v>82819</v>
          </cell>
          <cell r="B901" t="str">
            <v>GROMMET, WIRING HARNESS</v>
          </cell>
        </row>
        <row r="902">
          <cell r="A902">
            <v>82819</v>
          </cell>
          <cell r="B902" t="str">
            <v>GROMMET, WIRING HARNESS</v>
          </cell>
        </row>
        <row r="903">
          <cell r="A903">
            <v>82819</v>
          </cell>
          <cell r="B903" t="str">
            <v>GROMMET, WIRING HARNESS</v>
          </cell>
        </row>
        <row r="904">
          <cell r="A904">
            <v>83290</v>
          </cell>
          <cell r="B904" t="str">
            <v>METER ASSY, ACCESSORY</v>
          </cell>
        </row>
        <row r="905">
          <cell r="A905">
            <v>83290</v>
          </cell>
          <cell r="B905" t="str">
            <v>METER ASSY, ACCESSORY</v>
          </cell>
        </row>
        <row r="906">
          <cell r="A906">
            <v>83420</v>
          </cell>
          <cell r="B906" t="str">
            <v>Water Tenparature Sender Gage</v>
          </cell>
        </row>
        <row r="907">
          <cell r="A907">
            <v>83520</v>
          </cell>
          <cell r="B907" t="str">
            <v>Oil Pressure Sender Gage(83520-)</v>
          </cell>
        </row>
        <row r="908">
          <cell r="A908">
            <v>83800</v>
          </cell>
          <cell r="B908" t="str">
            <v>METER ASSY, COMBINATION</v>
          </cell>
        </row>
        <row r="909">
          <cell r="A909">
            <v>83800</v>
          </cell>
          <cell r="B909" t="str">
            <v>METER ASSY, COMBINATION</v>
          </cell>
        </row>
        <row r="910">
          <cell r="A910">
            <v>84010</v>
          </cell>
          <cell r="B910" t="str">
            <v>CONTROL &amp; PANEL ASSY, INTEGRATION</v>
          </cell>
        </row>
        <row r="911">
          <cell r="A911">
            <v>84010</v>
          </cell>
          <cell r="B911" t="str">
            <v>CONTROL &amp; PANEL ASSY, INTEGRATION</v>
          </cell>
        </row>
        <row r="912">
          <cell r="A912">
            <v>84810</v>
          </cell>
          <cell r="B912" t="str">
            <v>SWITCH ASSY, POWER WINDOW REGULATOR</v>
          </cell>
        </row>
        <row r="913">
          <cell r="A913">
            <v>85370</v>
          </cell>
          <cell r="B913" t="str">
            <v>Washer Tank</v>
          </cell>
        </row>
        <row r="914">
          <cell r="A914">
            <v>85710</v>
          </cell>
          <cell r="B914" t="str">
            <v>MOTOR ASSY, POWER WINDOW REGULATOR, RH</v>
          </cell>
        </row>
        <row r="915">
          <cell r="A915">
            <v>86120</v>
          </cell>
          <cell r="B915" t="str">
            <v>RECEIVER ASSY, RADIO</v>
          </cell>
        </row>
        <row r="916">
          <cell r="A916">
            <v>86120</v>
          </cell>
          <cell r="B916" t="str">
            <v>RECEIVER ASSY, RADIO</v>
          </cell>
        </row>
        <row r="917">
          <cell r="A917">
            <v>86128</v>
          </cell>
          <cell r="B917" t="str">
            <v>KNOB, RADIO RECEIVER</v>
          </cell>
        </row>
        <row r="918">
          <cell r="A918">
            <v>86160</v>
          </cell>
          <cell r="B918" t="str">
            <v>SPEAKER ASSY, RADIO</v>
          </cell>
        </row>
        <row r="919">
          <cell r="A919">
            <v>86160</v>
          </cell>
          <cell r="B919" t="str">
            <v>SPEAKER ASSY, RADIO</v>
          </cell>
        </row>
        <row r="920">
          <cell r="A920">
            <v>86160</v>
          </cell>
          <cell r="B920" t="str">
            <v>SPEAKER ASSY, RADIO</v>
          </cell>
        </row>
        <row r="921">
          <cell r="A921">
            <v>86160</v>
          </cell>
          <cell r="B921" t="str">
            <v>SPEAKER ASSY, RADIO</v>
          </cell>
        </row>
        <row r="922">
          <cell r="A922">
            <v>86160</v>
          </cell>
          <cell r="B922" t="str">
            <v>SPEAKER ASSY, RADIO</v>
          </cell>
        </row>
        <row r="923">
          <cell r="A923">
            <v>86211</v>
          </cell>
          <cell r="B923" t="str">
            <v>BRACKET, RADIO RECEIVER, A</v>
          </cell>
        </row>
        <row r="924">
          <cell r="A924">
            <v>86212</v>
          </cell>
          <cell r="B924" t="str">
            <v>BRACKET, RADIO RECEIVER, B</v>
          </cell>
        </row>
        <row r="925">
          <cell r="A925">
            <v>87908</v>
          </cell>
          <cell r="B925" t="str">
            <v>MIRROR SUB-ASSY, RH</v>
          </cell>
        </row>
        <row r="926">
          <cell r="A926">
            <v>87909</v>
          </cell>
          <cell r="B926" t="str">
            <v>MIRROR SUB-ASSY, LH</v>
          </cell>
        </row>
        <row r="927">
          <cell r="A927">
            <v>87910</v>
          </cell>
          <cell r="B927" t="str">
            <v>MIRROR ASSY, OUTER RR VIEW, RH</v>
          </cell>
        </row>
        <row r="928">
          <cell r="A928">
            <v>87940</v>
          </cell>
          <cell r="B928" t="str">
            <v>MIRROR ASSY, OUTER RR VIEW, LH</v>
          </cell>
        </row>
        <row r="929">
          <cell r="A929">
            <v>89105</v>
          </cell>
          <cell r="B929" t="str">
            <v>SENSOR SUB-ASSY, WEIGHT DETECTOR, FR INN</v>
          </cell>
        </row>
        <row r="930">
          <cell r="A930">
            <v>89106</v>
          </cell>
          <cell r="B930" t="str">
            <v>SENSOR SUB-ASSY, WEIGHT DETECTOR, FR OUT</v>
          </cell>
        </row>
        <row r="931">
          <cell r="A931">
            <v>89107</v>
          </cell>
          <cell r="B931" t="str">
            <v>SENSOR SUB-ASSY, WEIGHT DETECTOR, RR IN</v>
          </cell>
        </row>
        <row r="932">
          <cell r="A932">
            <v>89108</v>
          </cell>
          <cell r="B932" t="str">
            <v>SENSOR SUB-ASSY, WEIGHT DETECTOR, RR OUT</v>
          </cell>
        </row>
        <row r="933">
          <cell r="A933">
            <v>89221</v>
          </cell>
          <cell r="B933" t="str">
            <v>COMPUTER, MULTIPLEX NETWORK BODY</v>
          </cell>
        </row>
        <row r="934">
          <cell r="A934">
            <v>89221</v>
          </cell>
          <cell r="B934" t="str">
            <v>COMPUTER, MULTIPLEX NETWORK BODY</v>
          </cell>
        </row>
        <row r="935">
          <cell r="A935">
            <v>89530</v>
          </cell>
          <cell r="B935" t="str">
            <v>COMPUTER ASSY, TRANSMISSION CONTROL</v>
          </cell>
        </row>
        <row r="936">
          <cell r="A936">
            <v>89533</v>
          </cell>
          <cell r="B936" t="str">
            <v>COMPUTER, 4 WHEEL DRIVE CONTROL</v>
          </cell>
        </row>
        <row r="937">
          <cell r="A937">
            <v>89952</v>
          </cell>
          <cell r="B937" t="str">
            <v>COMPUTER, OCCUPANT DETECTION</v>
          </cell>
        </row>
        <row r="938">
          <cell r="A938">
            <v>90164</v>
          </cell>
          <cell r="B938" t="str">
            <v>SCREW, BINDING TAPPING</v>
          </cell>
        </row>
        <row r="939">
          <cell r="A939">
            <v>90942</v>
          </cell>
          <cell r="B939" t="str">
            <v>NUT, HUB</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85"/>
      <sheetName val="B"/>
      <sheetName val="comp"/>
      <sheetName val="B (5)"/>
      <sheetName val="B (4)"/>
      <sheetName val="JDP%SEG(9 01)"/>
      <sheetName val="B (3)"/>
      <sheetName val="mkt1"/>
      <sheetName val="graph"/>
      <sheetName val="JDP%SEG(4 01)"/>
      <sheetName val="B (2)"/>
      <sheetName val="seg up"/>
      <sheetName val="98-2005"/>
      <sheetName val="2dr+HB"/>
      <sheetName val="prop-jdp"/>
      <sheetName val="CARTRUCK"/>
      <sheetName val="CAR"/>
      <sheetName val="TRUCK"/>
      <sheetName val="CARPER"/>
      <sheetName val="TRUPER"/>
      <sheetName val="SegPace"/>
      <sheetName val="JDPDES"/>
      <sheetName val="MKT"/>
      <sheetName val="B (9 01) (3)"/>
      <sheetName val="B (9 01) (2)"/>
      <sheetName val="B (9 01)"/>
      <sheetName val="JDP%SEG(4 02)"/>
      <sheetName val="01 02"/>
      <sheetName val="1500"/>
    </sheetNames>
    <sheetDataSet>
      <sheetData sheetId="0"/>
      <sheetData sheetId="1">
        <row r="1">
          <cell r="R1" t="str">
            <v>SEGMENT FORECAST</v>
          </cell>
        </row>
        <row r="2">
          <cell r="K2" t="str">
            <v>SEGMENT FORECAST</v>
          </cell>
        </row>
        <row r="3">
          <cell r="K3" t="str">
            <v>===================</v>
          </cell>
        </row>
        <row r="4">
          <cell r="K4" t="str">
            <v>CAR SEGMENTS</v>
          </cell>
        </row>
        <row r="5">
          <cell r="K5" t="str">
            <v>=============</v>
          </cell>
          <cell r="Q5" t="str">
            <v>Mkt Total--&gt;</v>
          </cell>
          <cell r="R5" t="str">
            <v>Mkt Total--&gt;</v>
          </cell>
          <cell r="S5" t="str">
            <v>TMC Car/Truck</v>
          </cell>
        </row>
        <row r="10">
          <cell r="C10" t="str">
            <v>SEGMENT VOLUME (000'S)</v>
          </cell>
          <cell r="Q10" t="str">
            <v>Seg Split---&gt;</v>
          </cell>
          <cell r="R10" t="str">
            <v>Seg Split---&gt;</v>
          </cell>
          <cell r="S10" t="str">
            <v>JDP%</v>
          </cell>
        </row>
        <row r="13">
          <cell r="B13" t="str">
            <v xml:space="preserve"> </v>
          </cell>
        </row>
        <row r="14">
          <cell r="B14" t="str">
            <v xml:space="preserve"> </v>
          </cell>
          <cell r="K14" t="str">
            <v xml:space="preserve"> </v>
          </cell>
        </row>
        <row r="15">
          <cell r="B15" t="str">
            <v xml:space="preserve"> </v>
          </cell>
        </row>
        <row r="16">
          <cell r="B16" t="str">
            <v>Segment</v>
          </cell>
          <cell r="C16" t="str">
            <v>1986</v>
          </cell>
          <cell r="D16" t="str">
            <v>1987</v>
          </cell>
          <cell r="E16" t="str">
            <v>1988</v>
          </cell>
          <cell r="F16" t="str">
            <v>1989</v>
          </cell>
          <cell r="G16" t="str">
            <v>1990</v>
          </cell>
          <cell r="H16" t="str">
            <v>1991</v>
          </cell>
          <cell r="I16" t="str">
            <v>1992</v>
          </cell>
          <cell r="J16" t="str">
            <v>1993</v>
          </cell>
          <cell r="K16" t="str">
            <v>1994</v>
          </cell>
          <cell r="L16" t="str">
            <v>1995</v>
          </cell>
          <cell r="M16" t="str">
            <v>1996</v>
          </cell>
          <cell r="N16" t="str">
            <v>1997</v>
          </cell>
          <cell r="O16" t="str">
            <v>1998</v>
          </cell>
          <cell r="P16" t="str">
            <v>1999</v>
          </cell>
          <cell r="Q16" t="str">
            <v>2000</v>
          </cell>
          <cell r="R16" t="str">
            <v>2001</v>
          </cell>
          <cell r="S16" t="str">
            <v>2002</v>
          </cell>
        </row>
        <row r="17">
          <cell r="B17" t="str">
            <v>Compact</v>
          </cell>
          <cell r="C17">
            <v>315.642</v>
          </cell>
          <cell r="D17">
            <v>320.59100000000001</v>
          </cell>
          <cell r="E17">
            <v>369.51600000000002</v>
          </cell>
          <cell r="F17">
            <v>369.67500000000001</v>
          </cell>
          <cell r="G17">
            <v>335.41800000000001</v>
          </cell>
          <cell r="H17">
            <v>335.327</v>
          </cell>
          <cell r="I17">
            <v>293.29500000000002</v>
          </cell>
          <cell r="J17">
            <v>269.79000000000002</v>
          </cell>
          <cell r="K17">
            <v>270.94499999999999</v>
          </cell>
          <cell r="L17">
            <v>232.04499999999999</v>
          </cell>
          <cell r="M17">
            <v>250.01400000000001</v>
          </cell>
          <cell r="N17">
            <v>295.71600000000001</v>
          </cell>
          <cell r="O17">
            <v>285.10700000000003</v>
          </cell>
          <cell r="P17">
            <v>323.99400000000003</v>
          </cell>
          <cell r="Q17">
            <v>368.64800000000002</v>
          </cell>
          <cell r="R17">
            <v>401.91199999999998</v>
          </cell>
          <cell r="S17">
            <v>381</v>
          </cell>
        </row>
        <row r="18">
          <cell r="B18" t="str">
            <v>%</v>
          </cell>
          <cell r="C18">
            <v>21.394177979129218</v>
          </cell>
          <cell r="D18">
            <v>21.53995518542283</v>
          </cell>
          <cell r="E18">
            <v>24.330335684834722</v>
          </cell>
          <cell r="F18">
            <v>25.633833678769768</v>
          </cell>
          <cell r="G18">
            <v>26.069438604481622</v>
          </cell>
          <cell r="H18">
            <v>26.473219043709268</v>
          </cell>
          <cell r="I18">
            <v>24.351595542411353</v>
          </cell>
          <cell r="J18">
            <v>23.164362308176429</v>
          </cell>
          <cell r="K18">
            <v>22.118916165352459</v>
          </cell>
          <cell r="L18">
            <v>20.531085733397155</v>
          </cell>
          <cell r="M18">
            <v>21.312431271257964</v>
          </cell>
          <cell r="N18">
            <v>21.306031579061134</v>
          </cell>
          <cell r="O18">
            <v>20.525130969581657</v>
          </cell>
          <cell r="P18">
            <v>21.583139259125044</v>
          </cell>
          <cell r="Q18">
            <v>23.790741018002713</v>
          </cell>
          <cell r="R18">
            <v>25.589238451601233</v>
          </cell>
          <cell r="S18">
            <v>25.656565656565657</v>
          </cell>
        </row>
        <row r="19">
          <cell r="K19" t="str">
            <v xml:space="preserve"> </v>
          </cell>
        </row>
        <row r="20">
          <cell r="B20" t="str">
            <v>Intermediate</v>
          </cell>
          <cell r="C20">
            <v>409.233</v>
          </cell>
          <cell r="D20">
            <v>391.98599999999999</v>
          </cell>
          <cell r="E20">
            <v>376.38900000000001</v>
          </cell>
          <cell r="F20">
            <v>328.16</v>
          </cell>
          <cell r="G20">
            <v>292.322</v>
          </cell>
          <cell r="H20">
            <v>276.68299999999999</v>
          </cell>
          <cell r="I20">
            <v>271.47699999999998</v>
          </cell>
          <cell r="J20">
            <v>261.64100000000002</v>
          </cell>
          <cell r="K20">
            <v>286.846</v>
          </cell>
          <cell r="L20">
            <v>277.28899999999999</v>
          </cell>
          <cell r="M20">
            <v>272.01400000000001</v>
          </cell>
          <cell r="N20">
            <v>298.37200000000001</v>
          </cell>
          <cell r="O20">
            <v>293.41800000000001</v>
          </cell>
          <cell r="P20">
            <v>307.89600000000002</v>
          </cell>
          <cell r="Q20">
            <v>299.351</v>
          </cell>
          <cell r="R20">
            <v>286.93900000000002</v>
          </cell>
          <cell r="S20">
            <v>275</v>
          </cell>
        </row>
        <row r="21">
          <cell r="B21" t="str">
            <v>%</v>
          </cell>
          <cell r="C21">
            <v>27.737765053234323</v>
          </cell>
          <cell r="D21">
            <v>26.33686183739766</v>
          </cell>
          <cell r="E21">
            <v>24.782880086597757</v>
          </cell>
          <cell r="F21">
            <v>22.755119659227933</v>
          </cell>
          <cell r="G21">
            <v>22.719920909847641</v>
          </cell>
          <cell r="H21">
            <v>21.843423478188786</v>
          </cell>
          <cell r="I21">
            <v>22.54009820510819</v>
          </cell>
          <cell r="J21">
            <v>22.464683341389929</v>
          </cell>
          <cell r="K21">
            <v>23.417013144242155</v>
          </cell>
          <cell r="L21">
            <v>24.534224964674799</v>
          </cell>
          <cell r="M21">
            <v>23.187820201348579</v>
          </cell>
          <cell r="N21">
            <v>21.497393628710071</v>
          </cell>
          <cell r="O21">
            <v>21.123447964563159</v>
          </cell>
          <cell r="P21">
            <v>20.510757129229447</v>
          </cell>
          <cell r="Q21">
            <v>19.318651164471607</v>
          </cell>
          <cell r="R21">
            <v>18.269050170345764</v>
          </cell>
          <cell r="S21">
            <v>18.518518518518519</v>
          </cell>
        </row>
        <row r="23">
          <cell r="B23" t="str">
            <v>Subcompact</v>
          </cell>
          <cell r="C23">
            <v>191.607</v>
          </cell>
          <cell r="D23">
            <v>193.631</v>
          </cell>
          <cell r="E23">
            <v>157.74700000000001</v>
          </cell>
          <cell r="F23">
            <v>154.87200000000001</v>
          </cell>
          <cell r="G23">
            <v>143.13399999999999</v>
          </cell>
          <cell r="H23">
            <v>154.92699999999999</v>
          </cell>
          <cell r="I23">
            <v>127.17100000000001</v>
          </cell>
          <cell r="J23">
            <v>110.545</v>
          </cell>
          <cell r="K23">
            <v>95.094999999999999</v>
          </cell>
          <cell r="L23">
            <v>78.001000000000005</v>
          </cell>
          <cell r="M23">
            <v>59.13</v>
          </cell>
          <cell r="N23">
            <v>57.161000000000001</v>
          </cell>
          <cell r="O23">
            <v>73.867999999999995</v>
          </cell>
          <cell r="P23">
            <v>75.015000000000001</v>
          </cell>
          <cell r="Q23">
            <v>73.643000000000001</v>
          </cell>
          <cell r="R23">
            <v>71.463999999999999</v>
          </cell>
          <cell r="S23">
            <v>69</v>
          </cell>
        </row>
        <row r="24">
          <cell r="B24" t="str">
            <v>%</v>
          </cell>
          <cell r="C24">
            <v>12.987100132577453</v>
          </cell>
          <cell r="D24">
            <v>13.009732221143475</v>
          </cell>
          <cell r="E24">
            <v>10.386661100671212</v>
          </cell>
          <cell r="F24">
            <v>10.739062932301161</v>
          </cell>
          <cell r="G24">
            <v>11.124695231662795</v>
          </cell>
          <cell r="H24">
            <v>12.231095040914527</v>
          </cell>
          <cell r="I24">
            <v>10.558709683847301</v>
          </cell>
          <cell r="J24">
            <v>9.4914727430867085</v>
          </cell>
          <cell r="K24">
            <v>7.7631930197796306</v>
          </cell>
          <cell r="L24">
            <v>6.9014424714633442</v>
          </cell>
          <cell r="M24">
            <v>5.0405339743753679</v>
          </cell>
          <cell r="N24">
            <v>4.1183908584273876</v>
          </cell>
          <cell r="O24">
            <v>5.3178293569118162</v>
          </cell>
          <cell r="P24">
            <v>4.9971888106670654</v>
          </cell>
          <cell r="Q24">
            <v>4.7525594626548191</v>
          </cell>
          <cell r="R24">
            <v>4.5500242259629733</v>
          </cell>
          <cell r="S24">
            <v>4.6464646464646462</v>
          </cell>
        </row>
        <row r="26">
          <cell r="B26" t="str">
            <v>Sport</v>
          </cell>
          <cell r="C26">
            <v>109.568</v>
          </cell>
          <cell r="D26">
            <v>90.850999999999999</v>
          </cell>
          <cell r="E26">
            <v>89.080999999999989</v>
          </cell>
          <cell r="F26">
            <v>80.628999999999991</v>
          </cell>
          <cell r="G26">
            <v>72.898999999999987</v>
          </cell>
          <cell r="H26">
            <v>63.45</v>
          </cell>
          <cell r="I26">
            <v>63.064999999999998</v>
          </cell>
          <cell r="J26">
            <v>54.622999999999998</v>
          </cell>
          <cell r="K26">
            <v>52.875999999999998</v>
          </cell>
          <cell r="L26">
            <v>40.872</v>
          </cell>
          <cell r="M26">
            <v>35.033999999999999</v>
          </cell>
          <cell r="N26">
            <v>33.68</v>
          </cell>
          <cell r="O26">
            <v>33.003</v>
          </cell>
          <cell r="P26">
            <v>33.798999999999999</v>
          </cell>
          <cell r="Q26">
            <v>36.070999999999998</v>
          </cell>
          <cell r="R26">
            <v>38.96</v>
          </cell>
          <cell r="S26">
            <v>37</v>
          </cell>
        </row>
        <row r="27">
          <cell r="B27" t="str">
            <v>%</v>
          </cell>
          <cell r="C27">
            <v>7.4265062723504158</v>
          </cell>
          <cell r="D27">
            <v>6.10412166452224</v>
          </cell>
          <cell r="E27">
            <v>5.8654310859090319</v>
          </cell>
          <cell r="F27">
            <v>5.5909390023277936</v>
          </cell>
          <cell r="G27">
            <v>5.6658736407351578</v>
          </cell>
          <cell r="H27">
            <v>5.0092171173909437</v>
          </cell>
          <cell r="I27">
            <v>5.2361389484381666</v>
          </cell>
          <cell r="J27">
            <v>4.6899698371308096</v>
          </cell>
          <cell r="K27">
            <v>4.3165949220660149</v>
          </cell>
          <cell r="L27">
            <v>3.6163094921045857</v>
          </cell>
          <cell r="M27">
            <v>2.9864716262179374</v>
          </cell>
          <cell r="N27">
            <v>2.4266091235603717</v>
          </cell>
          <cell r="O27">
            <v>2.3759181549001016</v>
          </cell>
          <cell r="P27">
            <v>2.2515494849261635</v>
          </cell>
          <cell r="Q27">
            <v>2.327846127634968</v>
          </cell>
          <cell r="R27">
            <v>2.4805348685144613</v>
          </cell>
          <cell r="S27">
            <v>2.4915824915824918</v>
          </cell>
        </row>
        <row r="29">
          <cell r="B29" t="str">
            <v>Luxury High</v>
          </cell>
          <cell r="C29">
            <v>29.963999999999999</v>
          </cell>
          <cell r="D29">
            <v>37.564999999999998</v>
          </cell>
          <cell r="E29">
            <v>35.831000000000003</v>
          </cell>
          <cell r="F29">
            <v>30.62</v>
          </cell>
          <cell r="G29">
            <v>23.765000000000001</v>
          </cell>
          <cell r="H29">
            <v>23.018999999999998</v>
          </cell>
          <cell r="I29">
            <v>22</v>
          </cell>
          <cell r="J29">
            <v>21.274999999999999</v>
          </cell>
          <cell r="K29">
            <v>21.646999999999998</v>
          </cell>
          <cell r="L29">
            <v>19.895</v>
          </cell>
          <cell r="M29">
            <v>20.466999999999999</v>
          </cell>
          <cell r="N29">
            <v>23.177</v>
          </cell>
          <cell r="O29">
            <v>23.751999999999999</v>
          </cell>
          <cell r="P29">
            <v>27.439</v>
          </cell>
          <cell r="Q29">
            <v>29.699000000000002</v>
          </cell>
          <cell r="R29">
            <v>26.917000000000002</v>
          </cell>
          <cell r="S29">
            <v>26</v>
          </cell>
        </row>
        <row r="30">
          <cell r="B30" t="str">
            <v>%</v>
          </cell>
          <cell r="C30">
            <v>2.0309564283797079</v>
          </cell>
          <cell r="D30">
            <v>2.5239274232290008</v>
          </cell>
          <cell r="E30">
            <v>2.3592490120138589</v>
          </cell>
          <cell r="F30">
            <v>2.1232379447999739</v>
          </cell>
          <cell r="G30">
            <v>1.8470690554338338</v>
          </cell>
          <cell r="H30">
            <v>1.8172918648577168</v>
          </cell>
          <cell r="I30">
            <v>1.8266083701837732</v>
          </cell>
          <cell r="J30">
            <v>1.8266867122816024</v>
          </cell>
          <cell r="K30">
            <v>1.7671784983350296</v>
          </cell>
          <cell r="L30">
            <v>1.7602876625910338</v>
          </cell>
          <cell r="M30">
            <v>1.7447084196438465</v>
          </cell>
          <cell r="N30">
            <v>1.6698788496662331</v>
          </cell>
          <cell r="O30">
            <v>1.7099296432199258</v>
          </cell>
          <cell r="P30">
            <v>1.8278726091567501</v>
          </cell>
          <cell r="Q30">
            <v>1.9166283758318572</v>
          </cell>
          <cell r="R30">
            <v>1.7137719983522526</v>
          </cell>
          <cell r="S30">
            <v>1.7508417508417509</v>
          </cell>
        </row>
        <row r="35">
          <cell r="B35" t="str">
            <v>Luxury</v>
          </cell>
          <cell r="C35">
            <v>19.364999999999998</v>
          </cell>
          <cell r="D35">
            <v>14.957000000000001</v>
          </cell>
          <cell r="E35">
            <v>13.461</v>
          </cell>
          <cell r="F35">
            <v>15.738</v>
          </cell>
          <cell r="G35">
            <v>11.712</v>
          </cell>
          <cell r="H35">
            <v>14.981</v>
          </cell>
          <cell r="I35">
            <v>14.478</v>
          </cell>
          <cell r="J35">
            <v>14.878</v>
          </cell>
          <cell r="K35">
            <v>16.417000000000002</v>
          </cell>
          <cell r="L35">
            <v>19.759</v>
          </cell>
          <cell r="M35">
            <v>22.411000000000001</v>
          </cell>
          <cell r="N35">
            <v>28.117999999999999</v>
          </cell>
          <cell r="O35">
            <v>29.119</v>
          </cell>
          <cell r="P35">
            <v>34.904000000000003</v>
          </cell>
          <cell r="Q35">
            <v>37.503</v>
          </cell>
          <cell r="R35">
            <v>39.098999999999997</v>
          </cell>
          <cell r="S35">
            <v>37</v>
          </cell>
        </row>
        <row r="36">
          <cell r="B36" t="str">
            <v>%</v>
          </cell>
          <cell r="C36">
            <v>1.312557443451243</v>
          </cell>
          <cell r="D36">
            <v>1.0049349785501442</v>
          </cell>
          <cell r="E36">
            <v>0.88632332200381103</v>
          </cell>
          <cell r="F36">
            <v>1.0912971513802086</v>
          </cell>
          <cell r="G36">
            <v>0.91028288564027193</v>
          </cell>
          <cell r="H36">
            <v>1.1827120825158981</v>
          </cell>
          <cell r="I36">
            <v>1.2020743628873032</v>
          </cell>
          <cell r="J36">
            <v>1.277435718229174</v>
          </cell>
          <cell r="K36">
            <v>1.3402212503887925</v>
          </cell>
          <cell r="L36">
            <v>1.7482545325527137</v>
          </cell>
          <cell r="M36">
            <v>1.9104246051027631</v>
          </cell>
          <cell r="N36">
            <v>2.025872783143424</v>
          </cell>
          <cell r="O36">
            <v>2.0963052071792281</v>
          </cell>
          <cell r="P36">
            <v>2.3251600112980508</v>
          </cell>
          <cell r="Q36">
            <v>2.4202604120954292</v>
          </cell>
          <cell r="R36">
            <v>2.4893848260792328</v>
          </cell>
          <cell r="S36">
            <v>2.4915824915824918</v>
          </cell>
        </row>
        <row r="38">
          <cell r="B38" t="str">
            <v>Luxury Sport</v>
          </cell>
          <cell r="C38">
            <v>12.211</v>
          </cell>
          <cell r="D38">
            <v>10.486000000000001</v>
          </cell>
          <cell r="E38">
            <v>7.6519999999999992</v>
          </cell>
          <cell r="F38">
            <v>6.4119999999999999</v>
          </cell>
          <cell r="G38">
            <v>4.3219999999999992</v>
          </cell>
          <cell r="H38">
            <v>3.1379999999999999</v>
          </cell>
          <cell r="I38">
            <v>2.7149999999999999</v>
          </cell>
          <cell r="J38">
            <v>2.2480000000000002</v>
          </cell>
          <cell r="K38">
            <v>2.1389999999999998</v>
          </cell>
          <cell r="L38">
            <v>1.782</v>
          </cell>
          <cell r="M38">
            <v>1.597</v>
          </cell>
          <cell r="N38">
            <v>2.3279999999999998</v>
          </cell>
          <cell r="O38">
            <v>2.548</v>
          </cell>
          <cell r="P38">
            <v>3.4350000000000001</v>
          </cell>
          <cell r="Q38">
            <v>4.585</v>
          </cell>
          <cell r="R38">
            <v>4.9470000000000001</v>
          </cell>
          <cell r="S38">
            <v>5</v>
          </cell>
        </row>
        <row r="39">
          <cell r="B39" t="str">
            <v>%</v>
          </cell>
          <cell r="C39">
            <v>0.82766015708665797</v>
          </cell>
          <cell r="D39">
            <v>0.70453621615810746</v>
          </cell>
          <cell r="E39">
            <v>0.50383671792386608</v>
          </cell>
          <cell r="F39">
            <v>0.44461795238593832</v>
          </cell>
          <cell r="G39">
            <v>0.33591552525079016</v>
          </cell>
          <cell r="H39">
            <v>0.24773716807522117</v>
          </cell>
          <cell r="I39">
            <v>0.22542007841131564</v>
          </cell>
          <cell r="J39">
            <v>0.19301488738937919</v>
          </cell>
          <cell r="K39">
            <v>0.17461979987705586</v>
          </cell>
          <cell r="L39">
            <v>0.157669395060931</v>
          </cell>
          <cell r="M39">
            <v>0.13613618733430513</v>
          </cell>
          <cell r="N39">
            <v>0.16772998930072877</v>
          </cell>
          <cell r="O39">
            <v>0.18343300483851344</v>
          </cell>
          <cell r="P39">
            <v>0.22882548243206519</v>
          </cell>
          <cell r="Q39">
            <v>0.29589350157207533</v>
          </cell>
          <cell r="R39">
            <v>0.31496935304263446</v>
          </cell>
          <cell r="S39">
            <v>0.33670033670033672</v>
          </cell>
        </row>
        <row r="41">
          <cell r="B41" t="str">
            <v>CAR TOTAL</v>
          </cell>
          <cell r="C41">
            <v>1087.5899999999999</v>
          </cell>
          <cell r="D41">
            <v>1060.0670000000002</v>
          </cell>
          <cell r="E41">
            <v>1049.6770000000001</v>
          </cell>
          <cell r="F41">
            <v>986.10600000000022</v>
          </cell>
          <cell r="G41">
            <v>883.572</v>
          </cell>
          <cell r="H41">
            <v>871.52500000000009</v>
          </cell>
          <cell r="I41">
            <v>794.20100000000002</v>
          </cell>
          <cell r="J41">
            <v>735.00000000000011</v>
          </cell>
          <cell r="K41">
            <v>745.96500000000003</v>
          </cell>
          <cell r="L41">
            <v>669.64299999999992</v>
          </cell>
          <cell r="M41">
            <v>660.66699999999992</v>
          </cell>
          <cell r="N41">
            <v>738.55200000000002</v>
          </cell>
          <cell r="O41">
            <v>740.81500000000005</v>
          </cell>
          <cell r="P41">
            <v>806.48199999999997</v>
          </cell>
          <cell r="Q41">
            <v>849.50000000000011</v>
          </cell>
          <cell r="R41">
            <v>870.23800000000017</v>
          </cell>
          <cell r="S41">
            <v>830</v>
          </cell>
        </row>
        <row r="43">
          <cell r="B43" t="str">
            <v>CAR %</v>
          </cell>
          <cell r="C43">
            <v>0.73716723466209011</v>
          </cell>
          <cell r="D43">
            <v>0.71224069526423472</v>
          </cell>
          <cell r="E43">
            <v>0.69114717009954274</v>
          </cell>
          <cell r="F43">
            <v>0.68378108321192788</v>
          </cell>
          <cell r="G43">
            <v>0.68673195853052116</v>
          </cell>
          <cell r="H43">
            <v>0.68804695795652371</v>
          </cell>
          <cell r="I43">
            <v>0.65940645191287406</v>
          </cell>
          <cell r="J43">
            <v>0.63107625547684043</v>
          </cell>
          <cell r="K43">
            <v>0.60897736800041147</v>
          </cell>
          <cell r="L43">
            <v>0.59249274251844564</v>
          </cell>
          <cell r="M43">
            <v>0.56318526285280746</v>
          </cell>
          <cell r="N43">
            <v>0.53211906811869347</v>
          </cell>
          <cell r="O43">
            <v>0.53331994301194408</v>
          </cell>
          <cell r="P43">
            <v>0.53724492786834577</v>
          </cell>
          <cell r="Q43">
            <v>0.54822580062263471</v>
          </cell>
          <cell r="R43">
            <v>0.5540697389389857</v>
          </cell>
          <cell r="S43">
            <v>0.55892255892255893</v>
          </cell>
        </row>
        <row r="44">
          <cell r="A44" t="str">
            <v xml:space="preserve"> </v>
          </cell>
        </row>
        <row r="48">
          <cell r="L48" t="str">
            <v>TRUCK SEGMENTS</v>
          </cell>
        </row>
        <row r="49">
          <cell r="L49" t="str">
            <v>===============</v>
          </cell>
        </row>
        <row r="54">
          <cell r="C54" t="str">
            <v>SEGMENT VOLUME (000'S)</v>
          </cell>
        </row>
        <row r="59">
          <cell r="N59" t="str">
            <v xml:space="preserve"> </v>
          </cell>
        </row>
        <row r="60">
          <cell r="C60" t="str">
            <v>1986</v>
          </cell>
          <cell r="D60" t="str">
            <v>1987</v>
          </cell>
          <cell r="E60" t="str">
            <v>1988</v>
          </cell>
          <cell r="F60">
            <v>1989</v>
          </cell>
          <cell r="G60">
            <v>1990</v>
          </cell>
          <cell r="H60">
            <v>1991</v>
          </cell>
          <cell r="I60">
            <v>1992</v>
          </cell>
          <cell r="J60">
            <v>1993</v>
          </cell>
          <cell r="K60">
            <v>1994</v>
          </cell>
          <cell r="L60">
            <v>1995</v>
          </cell>
          <cell r="M60">
            <v>1996</v>
          </cell>
          <cell r="N60">
            <v>1997</v>
          </cell>
          <cell r="O60">
            <v>1998</v>
          </cell>
          <cell r="P60">
            <v>1999</v>
          </cell>
          <cell r="Q60">
            <v>2000</v>
          </cell>
          <cell r="R60">
            <v>2001</v>
          </cell>
          <cell r="S60">
            <v>2002</v>
          </cell>
        </row>
        <row r="61">
          <cell r="B61" t="str">
            <v>Large Pickup</v>
          </cell>
          <cell r="C61">
            <v>118.218</v>
          </cell>
          <cell r="D61">
            <v>137.91200000000001</v>
          </cell>
          <cell r="E61">
            <v>161.595</v>
          </cell>
          <cell r="F61">
            <v>150.65100000000001</v>
          </cell>
          <cell r="G61">
            <v>127.008</v>
          </cell>
          <cell r="H61">
            <v>110.438</v>
          </cell>
          <cell r="I61">
            <v>116.32299999999999</v>
          </cell>
          <cell r="J61">
            <v>117.336</v>
          </cell>
          <cell r="K61">
            <v>148.393</v>
          </cell>
          <cell r="L61">
            <v>143.446</v>
          </cell>
          <cell r="M61">
            <v>170.40199999999999</v>
          </cell>
          <cell r="N61">
            <v>209.005</v>
          </cell>
          <cell r="O61">
            <v>208.005</v>
          </cell>
          <cell r="P61">
            <v>204.02500000000001</v>
          </cell>
          <cell r="Q61">
            <v>202.65199999999999</v>
          </cell>
          <cell r="R61">
            <v>191.15299999999999</v>
          </cell>
          <cell r="S61">
            <v>189</v>
          </cell>
        </row>
        <row r="62">
          <cell r="B62" t="str">
            <v>%</v>
          </cell>
          <cell r="C62">
            <v>8.0128022643903485</v>
          </cell>
          <cell r="D62">
            <v>9.2660689150101945</v>
          </cell>
          <cell r="E62">
            <v>10.640028023119072</v>
          </cell>
          <cell r="F62">
            <v>10.446372293339675</v>
          </cell>
          <cell r="G62">
            <v>9.8713463746072101</v>
          </cell>
          <cell r="H62">
            <v>8.7188009457907185</v>
          </cell>
          <cell r="I62">
            <v>9.6580257020403195</v>
          </cell>
          <cell r="J62">
            <v>10.074552858861297</v>
          </cell>
          <cell r="K62">
            <v>12.114238411947618</v>
          </cell>
          <cell r="L62">
            <v>12.691943907918242</v>
          </cell>
          <cell r="M62">
            <v>14.525910202968229</v>
          </cell>
          <cell r="N62">
            <v>15.058593820360317</v>
          </cell>
          <cell r="O62">
            <v>14.974482798836338</v>
          </cell>
          <cell r="P62">
            <v>13.59130103441109</v>
          </cell>
          <cell r="Q62">
            <v>13.078170093911494</v>
          </cell>
          <cell r="R62">
            <v>12.170474376826098</v>
          </cell>
          <cell r="S62">
            <v>12.727272727272727</v>
          </cell>
        </row>
        <row r="64">
          <cell r="B64" t="str">
            <v>Small Van</v>
          </cell>
          <cell r="C64">
            <v>74.084999999999994</v>
          </cell>
          <cell r="D64">
            <v>84.376000000000005</v>
          </cell>
          <cell r="E64">
            <v>94.953000000000003</v>
          </cell>
          <cell r="F64">
            <v>106.538</v>
          </cell>
          <cell r="G64">
            <v>112.62299999999999</v>
          </cell>
          <cell r="H64">
            <v>126.48099999999999</v>
          </cell>
          <cell r="I64">
            <v>148.76</v>
          </cell>
          <cell r="J64">
            <v>167.666</v>
          </cell>
          <cell r="K64">
            <v>184.51300000000001</v>
          </cell>
          <cell r="L64">
            <v>171.06299999999999</v>
          </cell>
          <cell r="M64">
            <v>190.18799999999999</v>
          </cell>
          <cell r="N64">
            <v>231.76599999999999</v>
          </cell>
          <cell r="O64">
            <v>227.81299999999999</v>
          </cell>
          <cell r="P64">
            <v>251.673</v>
          </cell>
          <cell r="Q64">
            <v>244.375</v>
          </cell>
          <cell r="R64">
            <v>229.55500000000001</v>
          </cell>
          <cell r="S64">
            <v>194</v>
          </cell>
        </row>
        <row r="65">
          <cell r="B65" t="str">
            <v>%</v>
          </cell>
          <cell r="C65">
            <v>5.0214726670841898</v>
          </cell>
          <cell r="D65">
            <v>5.6690776058131283</v>
          </cell>
          <cell r="E65">
            <v>6.2520658490623191</v>
          </cell>
          <cell r="F65">
            <v>7.387508953726309</v>
          </cell>
          <cell r="G65">
            <v>8.7533119389911498</v>
          </cell>
          <cell r="H65">
            <v>9.9853552438884776</v>
          </cell>
          <cell r="I65">
            <v>12.351193688569914</v>
          </cell>
          <cell r="J65">
            <v>14.395922646364612</v>
          </cell>
          <cell r="K65">
            <v>15.062937416884157</v>
          </cell>
          <cell r="L65">
            <v>15.13546561577331</v>
          </cell>
          <cell r="M65">
            <v>16.212566810730635</v>
          </cell>
          <cell r="N65">
            <v>16.698500300804426</v>
          </cell>
          <cell r="O65">
            <v>16.400480035822707</v>
          </cell>
          <cell r="P65">
            <v>16.76541357791125</v>
          </cell>
          <cell r="Q65">
            <v>15.770768690659958</v>
          </cell>
          <cell r="R65">
            <v>14.615482077562556</v>
          </cell>
          <cell r="S65">
            <v>13.063973063973064</v>
          </cell>
        </row>
        <row r="67">
          <cell r="B67" t="str">
            <v>Intermediate SUV</v>
          </cell>
          <cell r="C67">
            <v>20.789000000000001</v>
          </cell>
          <cell r="D67">
            <v>26.492999999999999</v>
          </cell>
          <cell r="E67">
            <v>29.364000000000001</v>
          </cell>
          <cell r="F67">
            <v>26.850999999999999</v>
          </cell>
          <cell r="G67">
            <v>32.104999999999997</v>
          </cell>
          <cell r="H67">
            <v>38.74</v>
          </cell>
          <cell r="I67">
            <v>42.963999999999999</v>
          </cell>
          <cell r="J67">
            <v>47.207999999999998</v>
          </cell>
          <cell r="K67">
            <v>49.154000000000003</v>
          </cell>
          <cell r="L67">
            <v>57.252000000000002</v>
          </cell>
          <cell r="M67">
            <v>61.811</v>
          </cell>
          <cell r="N67">
            <v>77.664000000000001</v>
          </cell>
          <cell r="O67">
            <v>72.724999999999994</v>
          </cell>
          <cell r="P67">
            <v>88.313000000000002</v>
          </cell>
          <cell r="Q67">
            <v>79.843999999999994</v>
          </cell>
          <cell r="R67">
            <v>83.495000000000005</v>
          </cell>
          <cell r="S67">
            <v>80</v>
          </cell>
        </row>
        <row r="68">
          <cell r="B68" t="str">
            <v>%</v>
          </cell>
          <cell r="C68">
            <v>1.409075997516545</v>
          </cell>
          <cell r="D68">
            <v>1.7800188799043235</v>
          </cell>
          <cell r="E68">
            <v>1.933437190945688</v>
          </cell>
          <cell r="F68">
            <v>1.8618896817708717</v>
          </cell>
          <cell r="G68">
            <v>2.4952725446961175</v>
          </cell>
          <cell r="H68">
            <v>3.0584250768751011</v>
          </cell>
          <cell r="I68">
            <v>3.5672000916625284</v>
          </cell>
          <cell r="J68">
            <v>4.0533126351769626</v>
          </cell>
          <cell r="K68">
            <v>4.0127450412140284</v>
          </cell>
          <cell r="L68">
            <v>5.0655938305434463</v>
          </cell>
          <cell r="M68">
            <v>5.26907568899232</v>
          </cell>
          <cell r="N68">
            <v>5.595610777084107</v>
          </cell>
          <cell r="O68">
            <v>5.235543672245246</v>
          </cell>
          <cell r="P68">
            <v>5.8830465298465722</v>
          </cell>
          <cell r="Q68">
            <v>5.1527417098191455</v>
          </cell>
          <cell r="R68">
            <v>5.3160230710116769</v>
          </cell>
          <cell r="S68">
            <v>5.3872053872053876</v>
          </cell>
        </row>
        <row r="70">
          <cell r="B70" t="str">
            <v>Small Pickup 4X2</v>
          </cell>
          <cell r="C70">
            <v>68.771000000000001</v>
          </cell>
          <cell r="D70">
            <v>68.064999999999998</v>
          </cell>
          <cell r="E70">
            <v>61.484000000000002</v>
          </cell>
          <cell r="F70">
            <v>51.206000000000003</v>
          </cell>
          <cell r="G70">
            <v>41.506999999999998</v>
          </cell>
          <cell r="H70">
            <v>43.484000000000002</v>
          </cell>
          <cell r="I70">
            <v>33.692</v>
          </cell>
          <cell r="J70">
            <v>29.988</v>
          </cell>
          <cell r="K70">
            <v>29.146999999999998</v>
          </cell>
          <cell r="L70">
            <v>25.372</v>
          </cell>
          <cell r="M70">
            <v>21.055</v>
          </cell>
          <cell r="N70">
            <v>20.219000000000001</v>
          </cell>
          <cell r="O70">
            <v>16.623000000000001</v>
          </cell>
          <cell r="P70">
            <v>18.05</v>
          </cell>
          <cell r="Q70">
            <v>17.024999999999999</v>
          </cell>
          <cell r="R70">
            <v>16.126999999999999</v>
          </cell>
          <cell r="S70">
            <v>15</v>
          </cell>
        </row>
        <row r="71">
          <cell r="B71" t="str">
            <v>%</v>
          </cell>
          <cell r="C71">
            <v>4.6612903663096024</v>
          </cell>
          <cell r="D71">
            <v>4.5731697074958584</v>
          </cell>
          <cell r="E71">
            <v>4.0483398804013309</v>
          </cell>
          <cell r="F71">
            <v>3.5507028805168992</v>
          </cell>
          <cell r="G71">
            <v>3.2260170538141022</v>
          </cell>
          <cell r="H71">
            <v>3.4329518854630079</v>
          </cell>
          <cell r="I71">
            <v>2.7973676912832586</v>
          </cell>
          <cell r="J71">
            <v>2.5747911223455087</v>
          </cell>
          <cell r="K71">
            <v>2.3794498864032483</v>
          </cell>
          <cell r="L71">
            <v>2.2448865833254437</v>
          </cell>
          <cell r="M71">
            <v>1.7948324510480869</v>
          </cell>
          <cell r="N71">
            <v>1.456758012745462</v>
          </cell>
          <cell r="O71">
            <v>1.1967059809382297</v>
          </cell>
          <cell r="P71">
            <v>1.2024162905091051</v>
          </cell>
          <cell r="Q71">
            <v>1.0987103302649033</v>
          </cell>
          <cell r="R71">
            <v>1.0267860837919074</v>
          </cell>
          <cell r="S71">
            <v>1.0101010101010102</v>
          </cell>
        </row>
        <row r="72">
          <cell r="P72">
            <v>29.786999999999999</v>
          </cell>
          <cell r="Q72">
            <v>27.041999999999998</v>
          </cell>
          <cell r="R72">
            <v>25.573</v>
          </cell>
          <cell r="S72">
            <v>24</v>
          </cell>
        </row>
        <row r="73">
          <cell r="B73" t="str">
            <v>Large Van</v>
          </cell>
          <cell r="C73">
            <v>51.148999999999994</v>
          </cell>
          <cell r="D73">
            <v>53.855999999999995</v>
          </cell>
          <cell r="E73">
            <v>59.275999999999996</v>
          </cell>
          <cell r="F73">
            <v>51.537999999999997</v>
          </cell>
          <cell r="G73">
            <v>33.51</v>
          </cell>
          <cell r="H73">
            <v>25.17</v>
          </cell>
          <cell r="I73">
            <v>24.677</v>
          </cell>
          <cell r="J73">
            <v>24.773</v>
          </cell>
          <cell r="K73">
            <v>26.742999999999999</v>
          </cell>
          <cell r="L73">
            <v>25.323</v>
          </cell>
          <cell r="M73">
            <v>23.759</v>
          </cell>
          <cell r="N73">
            <v>27.100999999999999</v>
          </cell>
          <cell r="O73">
            <v>28.004999999999999</v>
          </cell>
          <cell r="P73">
            <v>29.986999999999998</v>
          </cell>
          <cell r="Q73">
            <v>31.984999999999999</v>
          </cell>
          <cell r="R73">
            <v>27.067</v>
          </cell>
          <cell r="S73">
            <v>26</v>
          </cell>
        </row>
        <row r="74">
          <cell r="B74" t="str">
            <v>%</v>
          </cell>
          <cell r="C74">
            <v>3.4668732597514915</v>
          </cell>
          <cell r="D74">
            <v>3.6184915561139639</v>
          </cell>
          <cell r="E74">
            <v>3.9029567814499586</v>
          </cell>
          <cell r="F74">
            <v>3.5737242716884725</v>
          </cell>
          <cell r="G74">
            <v>2.6044722931869462</v>
          </cell>
          <cell r="H74">
            <v>1.9871078777735234</v>
          </cell>
          <cell r="I74">
            <v>2.0488733977738622</v>
          </cell>
          <cell r="J74">
            <v>2.1270274934595599</v>
          </cell>
          <cell r="K74">
            <v>2.1831964974811151</v>
          </cell>
          <cell r="L74">
            <v>2.2405511173557553</v>
          </cell>
          <cell r="M74">
            <v>2.025334799546497</v>
          </cell>
          <cell r="N74">
            <v>1.9525989862710698</v>
          </cell>
          <cell r="O74">
            <v>2.0161072607937869</v>
          </cell>
          <cell r="P74">
            <v>1.9976098229083954</v>
          </cell>
          <cell r="Q74">
            <v>2.0641556483713912</v>
          </cell>
          <cell r="R74">
            <v>1.7233223122710708</v>
          </cell>
          <cell r="S74">
            <v>1.7508417508417509</v>
          </cell>
        </row>
        <row r="76">
          <cell r="B76" t="str">
            <v>Heavy(Not Totaled)</v>
          </cell>
          <cell r="C76">
            <v>37.900999999999996</v>
          </cell>
          <cell r="D76">
            <v>37.985999999999997</v>
          </cell>
          <cell r="E76">
            <v>41.072999999999993</v>
          </cell>
          <cell r="F76">
            <v>35.4</v>
          </cell>
          <cell r="G76">
            <v>27.73</v>
          </cell>
          <cell r="H76">
            <v>18.25</v>
          </cell>
          <cell r="I76">
            <v>19.940000000000001</v>
          </cell>
          <cell r="J76">
            <v>26.081</v>
          </cell>
          <cell r="K76">
            <v>32.076999999999998</v>
          </cell>
          <cell r="L76">
            <v>34.387</v>
          </cell>
          <cell r="M76">
            <v>29.303999999999998</v>
          </cell>
          <cell r="N76">
            <v>35.048999999999999</v>
          </cell>
          <cell r="O76">
            <v>37.481000000000002</v>
          </cell>
          <cell r="P76">
            <v>39.277999999999999</v>
          </cell>
          <cell r="Q76">
            <v>30</v>
          </cell>
          <cell r="R76">
            <v>30</v>
          </cell>
          <cell r="S76">
            <v>30</v>
          </cell>
        </row>
        <row r="77">
          <cell r="B77" t="str">
            <v>%</v>
          </cell>
          <cell r="C77">
            <v>2.5689253635035145</v>
          </cell>
          <cell r="D77">
            <v>2.5522136855790447</v>
          </cell>
          <cell r="E77">
            <v>2.7044021844337363</v>
          </cell>
          <cell r="F77">
            <v>2.4546905044388985</v>
          </cell>
          <cell r="G77">
            <v>2.1552377406766343</v>
          </cell>
          <cell r="H77">
            <v>1.4407913694623282</v>
          </cell>
          <cell r="I77">
            <v>1.65557140461202</v>
          </cell>
          <cell r="J77">
            <v>2.2393333087199281</v>
          </cell>
          <cell r="K77">
            <v>2.618643908675232</v>
          </cell>
          <cell r="L77">
            <v>3.0425238428508607</v>
          </cell>
          <cell r="M77">
            <v>2.4980180548806996</v>
          </cell>
          <cell r="N77">
            <v>2.5252441559283691</v>
          </cell>
          <cell r="O77">
            <v>2.6982937418965158</v>
          </cell>
          <cell r="P77">
            <v>2.616537787180977</v>
          </cell>
          <cell r="Q77">
            <v>1.936053445400711</v>
          </cell>
          <cell r="R77">
            <v>1.9100627837637021</v>
          </cell>
          <cell r="S77">
            <v>2.0202020202020203</v>
          </cell>
        </row>
        <row r="79">
          <cell r="B79" t="str">
            <v>Small Pickup 4X4</v>
          </cell>
          <cell r="C79">
            <v>20.782</v>
          </cell>
          <cell r="D79">
            <v>19.683</v>
          </cell>
          <cell r="E79">
            <v>16.890999999999998</v>
          </cell>
          <cell r="F79">
            <v>17.803999999999998</v>
          </cell>
          <cell r="G79">
            <v>16.934000000000001</v>
          </cell>
          <cell r="H79">
            <v>16.506</v>
          </cell>
          <cell r="I79">
            <v>13.714</v>
          </cell>
          <cell r="J79">
            <v>12.9</v>
          </cell>
          <cell r="K79">
            <v>10.706</v>
          </cell>
          <cell r="L79">
            <v>9.3390000000000004</v>
          </cell>
          <cell r="M79">
            <v>8.6389999999999993</v>
          </cell>
          <cell r="N79">
            <v>8.9239999999999995</v>
          </cell>
          <cell r="O79">
            <v>8.2479999999999993</v>
          </cell>
          <cell r="P79">
            <v>11.737</v>
          </cell>
          <cell r="Q79">
            <v>10.016999999999999</v>
          </cell>
          <cell r="R79">
            <v>9.4459999999999997</v>
          </cell>
          <cell r="S79">
            <v>9</v>
          </cell>
        </row>
        <row r="80">
          <cell r="B80" t="str">
            <v>%</v>
          </cell>
          <cell r="C80">
            <v>1.4086015383322352</v>
          </cell>
          <cell r="D80">
            <v>1.3224667502040841</v>
          </cell>
          <cell r="E80">
            <v>1.1121675382190306</v>
          </cell>
          <cell r="F80">
            <v>1.2345567723454842</v>
          </cell>
          <cell r="G80">
            <v>1.3161484277179274</v>
          </cell>
          <cell r="H80">
            <v>1.3031069777723392</v>
          </cell>
          <cell r="I80">
            <v>1.1386412358500122</v>
          </cell>
          <cell r="J80">
            <v>1.1076032238981279</v>
          </cell>
          <cell r="K80">
            <v>0.87399699742111281</v>
          </cell>
          <cell r="L80">
            <v>0.8263044222637681</v>
          </cell>
          <cell r="M80">
            <v>0.73643113486603762</v>
          </cell>
          <cell r="N80">
            <v>0.64296495898612693</v>
          </cell>
          <cell r="O80">
            <v>0.59378156354319411</v>
          </cell>
          <cell r="P80">
            <v>0.78187036020528355</v>
          </cell>
          <cell r="Q80">
            <v>0.64644824541929735</v>
          </cell>
          <cell r="R80">
            <v>0.60141510184773106</v>
          </cell>
          <cell r="S80">
            <v>0.60606060606060608</v>
          </cell>
        </row>
        <row r="82">
          <cell r="B82" t="str">
            <v>Large SUV</v>
          </cell>
          <cell r="C82">
            <v>11.186999999999999</v>
          </cell>
          <cell r="D82">
            <v>10.668999999999999</v>
          </cell>
          <cell r="E82">
            <v>10.228</v>
          </cell>
          <cell r="F82">
            <v>9.238999999999999</v>
          </cell>
          <cell r="G82">
            <v>5.9349999999999996</v>
          </cell>
          <cell r="H82">
            <v>3.7429999999999999</v>
          </cell>
          <cell r="I82">
            <v>5.4779999999999998</v>
          </cell>
          <cell r="J82">
            <v>6.569</v>
          </cell>
          <cell r="K82">
            <v>8.5630000000000006</v>
          </cell>
          <cell r="L82">
            <v>10.263</v>
          </cell>
          <cell r="M82">
            <v>17.010000000000002</v>
          </cell>
          <cell r="N82">
            <v>21.672999999999998</v>
          </cell>
          <cell r="O82">
            <v>29.32</v>
          </cell>
          <cell r="P82">
            <v>31.039000000000001</v>
          </cell>
          <cell r="Q82">
            <v>30.416</v>
          </cell>
          <cell r="R82">
            <v>25.754999999999999</v>
          </cell>
          <cell r="S82">
            <v>24</v>
          </cell>
        </row>
        <row r="83">
          <cell r="B83" t="str">
            <v>%</v>
          </cell>
          <cell r="C83">
            <v>0.75825355641048586</v>
          </cell>
          <cell r="D83">
            <v>0.71683166986370839</v>
          </cell>
          <cell r="E83">
            <v>0.67345033336713311</v>
          </cell>
          <cell r="F83">
            <v>0.64064648504268307</v>
          </cell>
          <cell r="G83">
            <v>0.46128149985271633</v>
          </cell>
          <cell r="H83">
            <v>0.29550038881630109</v>
          </cell>
          <cell r="I83">
            <v>0.45482548417575952</v>
          </cell>
          <cell r="J83">
            <v>0.56401903703773659</v>
          </cell>
          <cell r="K83">
            <v>0.699050652803754</v>
          </cell>
          <cell r="L83">
            <v>0.90805892340647287</v>
          </cell>
          <cell r="M83">
            <v>1.4500166227655169</v>
          </cell>
          <cell r="N83">
            <v>1.5615172070939409</v>
          </cell>
          <cell r="O83">
            <v>2.1107753931967088</v>
          </cell>
          <cell r="P83">
            <v>2.0676897086488708</v>
          </cell>
          <cell r="Q83">
            <v>1.9629000531769341</v>
          </cell>
          <cell r="R83">
            <v>1.6397888998611383</v>
          </cell>
          <cell r="S83">
            <v>1.6161616161616161</v>
          </cell>
        </row>
        <row r="85">
          <cell r="B85" t="str">
            <v>Compact SUV</v>
          </cell>
          <cell r="C85">
            <v>22.792999999999999</v>
          </cell>
          <cell r="D85">
            <v>27.234000000000002</v>
          </cell>
          <cell r="E85">
            <v>35.277999999999999</v>
          </cell>
          <cell r="F85">
            <v>42.204000000000001</v>
          </cell>
          <cell r="G85">
            <v>33.374000000000002</v>
          </cell>
          <cell r="H85">
            <v>30.417000000000002</v>
          </cell>
          <cell r="I85">
            <v>24.457999999999998</v>
          </cell>
          <cell r="J85">
            <v>23.01</v>
          </cell>
          <cell r="K85">
            <v>21.228000000000002</v>
          </cell>
          <cell r="L85">
            <v>17.696000000000002</v>
          </cell>
          <cell r="M85">
            <v>18.085000000000001</v>
          </cell>
          <cell r="N85">
            <v>48.246000000000002</v>
          </cell>
          <cell r="O85">
            <v>47.319000000000003</v>
          </cell>
          <cell r="P85">
            <v>46.816000000000003</v>
          </cell>
          <cell r="Q85">
            <v>68.369</v>
          </cell>
          <cell r="R85">
            <v>100.205</v>
          </cell>
          <cell r="S85">
            <v>100</v>
          </cell>
        </row>
        <row r="86">
          <cell r="B86" t="str">
            <v>%</v>
          </cell>
          <cell r="C86">
            <v>1.5449068839960849</v>
          </cell>
          <cell r="D86">
            <v>1.829805389171266</v>
          </cell>
          <cell r="E86">
            <v>2.3228373934812008</v>
          </cell>
          <cell r="F86">
            <v>2.926490340376815</v>
          </cell>
          <cell r="G86">
            <v>2.5939020684219978</v>
          </cell>
          <cell r="H86">
            <v>2.4013452649279805</v>
          </cell>
          <cell r="I86">
            <v>2.0306903417252147</v>
          </cell>
          <cell r="J86">
            <v>1.9756550528601491</v>
          </cell>
          <cell r="K86">
            <v>1.7329729367882856</v>
          </cell>
          <cell r="L86">
            <v>1.5657225673390769</v>
          </cell>
          <cell r="M86">
            <v>1.5416549454858537</v>
          </cell>
          <cell r="N86">
            <v>3.476074340121547</v>
          </cell>
          <cell r="O86">
            <v>3.4065409560257529</v>
          </cell>
          <cell r="P86">
            <v>3.1186881471730898</v>
          </cell>
          <cell r="Q86">
            <v>4.4122012669533737</v>
          </cell>
          <cell r="R86">
            <v>6.3799280415680588</v>
          </cell>
          <cell r="S86">
            <v>6.7340067340067344</v>
          </cell>
        </row>
        <row r="88">
          <cell r="B88" t="str">
            <v>Luxury SUV</v>
          </cell>
          <cell r="C88">
            <v>0</v>
          </cell>
          <cell r="D88">
            <v>0</v>
          </cell>
          <cell r="E88">
            <v>0</v>
          </cell>
          <cell r="F88">
            <v>0</v>
          </cell>
          <cell r="G88">
            <v>6.5000000000000002E-2</v>
          </cell>
          <cell r="H88">
            <v>0.161</v>
          </cell>
          <cell r="I88">
            <v>0.151</v>
          </cell>
          <cell r="J88">
            <v>0.22700000000000001</v>
          </cell>
          <cell r="K88">
            <v>0.53500000000000003</v>
          </cell>
          <cell r="L88">
            <v>0.81599999999999995</v>
          </cell>
          <cell r="M88">
            <v>1.474</v>
          </cell>
          <cell r="N88">
            <v>4.7949999999999999</v>
          </cell>
          <cell r="O88">
            <v>10.19</v>
          </cell>
          <cell r="P88">
            <v>13.022</v>
          </cell>
          <cell r="Q88">
            <v>15.361000000000001</v>
          </cell>
          <cell r="R88">
            <v>17.588000000000001</v>
          </cell>
          <cell r="S88">
            <v>18</v>
          </cell>
        </row>
        <row r="89">
          <cell r="B89" t="str">
            <v>%</v>
          </cell>
          <cell r="C89">
            <v>0</v>
          </cell>
          <cell r="D89">
            <v>0</v>
          </cell>
          <cell r="E89">
            <v>0</v>
          </cell>
          <cell r="F89">
            <v>0</v>
          </cell>
          <cell r="G89">
            <v>5.0519456597180393E-3</v>
          </cell>
          <cell r="H89">
            <v>1.2710543040188212E-2</v>
          </cell>
          <cell r="I89">
            <v>1.2537175631715898E-2</v>
          </cell>
          <cell r="J89">
            <v>1.9490382312005814E-2</v>
          </cell>
          <cell r="K89">
            <v>4.3675359015532912E-2</v>
          </cell>
          <cell r="L89">
            <v>7.2198780229921267E-2</v>
          </cell>
          <cell r="M89">
            <v>0.12565105831607123</v>
          </cell>
          <cell r="N89">
            <v>0.34547478466365744</v>
          </cell>
          <cell r="O89">
            <v>0.73358803740363099</v>
          </cell>
          <cell r="P89">
            <v>0.86747174155177664</v>
          </cell>
          <cell r="Q89">
            <v>0.99132389916001085</v>
          </cell>
          <cell r="R89">
            <v>1.1198061413611999</v>
          </cell>
          <cell r="S89">
            <v>1.2121212121212122</v>
          </cell>
        </row>
        <row r="91">
          <cell r="B91" t="str">
            <v>(Light) TRUCK TOTAL</v>
          </cell>
          <cell r="C91">
            <v>387.774</v>
          </cell>
          <cell r="D91">
            <v>428.28799999999995</v>
          </cell>
          <cell r="E91">
            <v>469.06900000000002</v>
          </cell>
          <cell r="F91">
            <v>456.03100000000001</v>
          </cell>
          <cell r="G91">
            <v>403.06100000000004</v>
          </cell>
          <cell r="H91">
            <v>395.13999999999993</v>
          </cell>
          <cell r="I91">
            <v>410.21700000000004</v>
          </cell>
          <cell r="J91">
            <v>429.67700000000002</v>
          </cell>
          <cell r="K91">
            <v>478.98200000000003</v>
          </cell>
          <cell r="L91">
            <v>460.57</v>
          </cell>
          <cell r="M91">
            <v>512.423</v>
          </cell>
          <cell r="N91">
            <v>649.39299999999992</v>
          </cell>
          <cell r="O91">
            <v>648.24800000000016</v>
          </cell>
          <cell r="P91">
            <v>694.66199999999992</v>
          </cell>
          <cell r="Q91">
            <v>700.0440000000001</v>
          </cell>
          <cell r="R91">
            <v>700.39099999999996</v>
          </cell>
          <cell r="S91">
            <v>655</v>
          </cell>
        </row>
        <row r="92">
          <cell r="B92" t="str">
            <v>TRUCK %</v>
          </cell>
          <cell r="C92">
            <v>0.26283276533790983</v>
          </cell>
          <cell r="D92">
            <v>0.28775930473576522</v>
          </cell>
          <cell r="E92">
            <v>0.30885282990045732</v>
          </cell>
          <cell r="F92">
            <v>0.31621891678807212</v>
          </cell>
          <cell r="G92">
            <v>0.3132680414694789</v>
          </cell>
          <cell r="H92">
            <v>0.31195304204347635</v>
          </cell>
          <cell r="I92">
            <v>0.34059354808712589</v>
          </cell>
          <cell r="J92">
            <v>0.36892374452315962</v>
          </cell>
          <cell r="K92">
            <v>0.39102263199958853</v>
          </cell>
          <cell r="L92">
            <v>0.40750725748155436</v>
          </cell>
          <cell r="M92">
            <v>0.43681473714719249</v>
          </cell>
          <cell r="N92">
            <v>0.46788093188130647</v>
          </cell>
          <cell r="O92">
            <v>0.46668005698805604</v>
          </cell>
          <cell r="P92">
            <v>0.46275507213165429</v>
          </cell>
          <cell r="Q92">
            <v>0.45177419937736518</v>
          </cell>
          <cell r="R92">
            <v>0.44593026106101435</v>
          </cell>
          <cell r="S92">
            <v>0.44107744107744107</v>
          </cell>
        </row>
        <row r="93">
          <cell r="B93" t="str">
            <v>Truck Total w/Heavy</v>
          </cell>
          <cell r="C93">
            <v>425.67500000000001</v>
          </cell>
          <cell r="D93">
            <v>466.27399999999994</v>
          </cell>
          <cell r="E93">
            <v>510.142</v>
          </cell>
          <cell r="F93">
            <v>491.43099999999998</v>
          </cell>
          <cell r="G93">
            <v>430.79100000000005</v>
          </cell>
          <cell r="H93">
            <v>413.38999999999993</v>
          </cell>
          <cell r="I93">
            <v>430.15700000000004</v>
          </cell>
          <cell r="J93">
            <v>455.75800000000004</v>
          </cell>
          <cell r="K93">
            <v>511.05900000000003</v>
          </cell>
          <cell r="L93">
            <v>494.95699999999999</v>
          </cell>
          <cell r="M93">
            <v>541.72699999999998</v>
          </cell>
          <cell r="N93">
            <v>684.44199999999989</v>
          </cell>
          <cell r="O93">
            <v>685.72900000000016</v>
          </cell>
          <cell r="P93">
            <v>733.93999999999994</v>
          </cell>
          <cell r="Q93">
            <v>730.0440000000001</v>
          </cell>
          <cell r="R93">
            <v>730.39099999999996</v>
          </cell>
          <cell r="S93">
            <v>685</v>
          </cell>
        </row>
        <row r="94">
          <cell r="B94" t="str">
            <v>GRAND TOTAL (Light)</v>
          </cell>
          <cell r="C94">
            <v>1475.364</v>
          </cell>
          <cell r="D94">
            <v>1488.3550000000002</v>
          </cell>
          <cell r="E94">
            <v>1518.7460000000001</v>
          </cell>
          <cell r="F94">
            <v>1442.1370000000002</v>
          </cell>
          <cell r="G94">
            <v>1286.633</v>
          </cell>
          <cell r="H94">
            <v>1266.665</v>
          </cell>
          <cell r="I94">
            <v>1204.4180000000001</v>
          </cell>
          <cell r="J94">
            <v>1164.6770000000001</v>
          </cell>
          <cell r="K94">
            <v>1224.9470000000001</v>
          </cell>
          <cell r="L94">
            <v>1130.213</v>
          </cell>
          <cell r="M94">
            <v>1173.0899999999999</v>
          </cell>
          <cell r="N94">
            <v>1387.9449999999999</v>
          </cell>
          <cell r="O94">
            <v>1389.0630000000001</v>
          </cell>
          <cell r="P94">
            <v>1501.1439999999998</v>
          </cell>
          <cell r="Q94">
            <v>1549.5440000000003</v>
          </cell>
          <cell r="R94">
            <v>1570.6290000000001</v>
          </cell>
          <cell r="S94">
            <v>1485</v>
          </cell>
        </row>
        <row r="95">
          <cell r="B95" t="str">
            <v>VS PREV YR</v>
          </cell>
          <cell r="D95">
            <v>8.8052846619547532E-3</v>
          </cell>
          <cell r="E95">
            <v>2.0419187626607795E-2</v>
          </cell>
          <cell r="F95">
            <v>-5.0442272769771854E-2</v>
          </cell>
          <cell r="G95">
            <v>-0.10782886785374768</v>
          </cell>
          <cell r="H95">
            <v>-1.5519577066653875E-2</v>
          </cell>
          <cell r="I95">
            <v>-4.9142433082148669E-2</v>
          </cell>
          <cell r="J95">
            <v>-3.2996019654306048E-2</v>
          </cell>
          <cell r="K95">
            <v>5.174825294910089E-2</v>
          </cell>
          <cell r="L95">
            <v>-7.733722356967293E-2</v>
          </cell>
          <cell r="M95">
            <v>3.7937096812724641E-2</v>
          </cell>
          <cell r="N95">
            <v>0.18315304026119056</v>
          </cell>
          <cell r="O95">
            <v>8.0550742284468452E-4</v>
          </cell>
          <cell r="P95">
            <v>8.0688204926630161E-2</v>
          </cell>
          <cell r="Q95">
            <v>3.2242076709496595E-2</v>
          </cell>
          <cell r="R95">
            <v>1.3607228965424541E-2</v>
          </cell>
          <cell r="S95">
            <v>-5.4518922036967433E-2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sheetData sheetId="27"/>
      <sheetData sheetId="2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dtrpurchasing@dtroh.com" TargetMode="External"/><Relationship Id="rId1" Type="http://schemas.openxmlformats.org/officeDocument/2006/relationships/hyperlink" Target="mailto:SRKOHpurchasing@us.sumiriko.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8.v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10.xml"/><Relationship Id="rId16" Type="http://schemas.openxmlformats.org/officeDocument/2006/relationships/ctrlProp" Target="../ctrlProps/ctrlProp54.xml"/><Relationship Id="rId1" Type="http://schemas.openxmlformats.org/officeDocument/2006/relationships/printerSettings" Target="../printerSettings/printerSettings10.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2.bin"/><Relationship Id="rId7" Type="http://schemas.openxmlformats.org/officeDocument/2006/relationships/ctrlProp" Target="../ctrlProps/ctrlProp5.xml"/><Relationship Id="rId2" Type="http://schemas.openxmlformats.org/officeDocument/2006/relationships/hyperlink" Target="mailto:dtrpurchasing@dtroh.com" TargetMode="External"/><Relationship Id="rId1" Type="http://schemas.openxmlformats.org/officeDocument/2006/relationships/hyperlink" Target="mailto:SRKOHpurchasing@us.sumiriko.com"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printerSettings" Target="../printerSettings/printerSettings3.bin"/><Relationship Id="rId7" Type="http://schemas.openxmlformats.org/officeDocument/2006/relationships/ctrlProp" Target="../ctrlProps/ctrlProp8.xml"/><Relationship Id="rId2" Type="http://schemas.openxmlformats.org/officeDocument/2006/relationships/hyperlink" Target="mailto:dtrpurchasing@dtroh.com" TargetMode="External"/><Relationship Id="rId1" Type="http://schemas.openxmlformats.org/officeDocument/2006/relationships/hyperlink" Target="mailto:SRKOHpurchasing@us.sumiriko.com" TargetMode="External"/><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3.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6.vml"/><Relationship Id="rId7" Type="http://schemas.openxmlformats.org/officeDocument/2006/relationships/ctrlProp" Target="../ctrlProps/ctrlProp31.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7.vml"/><Relationship Id="rId7" Type="http://schemas.openxmlformats.org/officeDocument/2006/relationships/ctrlProp" Target="../ctrlProps/ctrlProp3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dtrpurchasing@dtroh.com" TargetMode="External"/><Relationship Id="rId1" Type="http://schemas.openxmlformats.org/officeDocument/2006/relationships/hyperlink" Target="mailto:SRKOHpurchasing@us.sumirik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B1C4-D037-4FC5-8093-79BDC02CECD1}">
  <sheetPr>
    <tabColor theme="9" tint="0.59999389629810485"/>
    <pageSetUpPr fitToPage="1"/>
  </sheetPr>
  <dimension ref="A1:AC147"/>
  <sheetViews>
    <sheetView showGridLines="0" showZeros="0" tabSelected="1" zoomScale="85" zoomScaleNormal="85" workbookViewId="0">
      <selection activeCell="M88" sqref="M88"/>
    </sheetView>
  </sheetViews>
  <sheetFormatPr defaultColWidth="8.85546875" defaultRowHeight="12.75"/>
  <cols>
    <col min="1" max="1" width="13.85546875" style="2" customWidth="1"/>
    <col min="2" max="2" width="24.7109375" style="2" customWidth="1"/>
    <col min="3" max="3" width="10.140625" style="2" bestFit="1" customWidth="1"/>
    <col min="4" max="4" width="12.85546875" style="2" customWidth="1"/>
    <col min="5" max="6" width="10.5703125" style="2" customWidth="1"/>
    <col min="7" max="7" width="14.5703125" style="2" customWidth="1"/>
    <col min="8" max="8" width="11.42578125" style="2" customWidth="1"/>
    <col min="9" max="9" width="12.42578125" style="2" customWidth="1"/>
    <col min="10" max="10" width="12.85546875" style="2" bestFit="1" customWidth="1"/>
    <col min="11" max="11" width="17" style="2" customWidth="1"/>
    <col min="12" max="12" width="13.42578125" style="2" bestFit="1" customWidth="1"/>
    <col min="13" max="15" width="13.42578125" style="2" customWidth="1"/>
    <col min="16" max="16" width="16" style="2" customWidth="1"/>
    <col min="17" max="17" width="13.28515625" style="2" bestFit="1" customWidth="1"/>
    <col min="18" max="18" width="8.85546875" style="2"/>
    <col min="19" max="20" width="0" style="2" hidden="1" customWidth="1"/>
    <col min="21" max="21" width="8.85546875" style="2" hidden="1" customWidth="1"/>
    <col min="22" max="22" width="8.85546875" style="2" customWidth="1"/>
    <col min="23" max="23" width="8.85546875" style="2"/>
    <col min="24" max="24" width="75.5703125" style="444" customWidth="1"/>
    <col min="25" max="16384" width="8.85546875" style="2"/>
  </cols>
  <sheetData>
    <row r="1" spans="1:29" ht="30">
      <c r="A1" s="678" t="s">
        <v>8</v>
      </c>
      <c r="B1" s="678"/>
      <c r="C1" s="678"/>
      <c r="D1" s="678"/>
      <c r="E1" s="678"/>
      <c r="F1" s="678"/>
      <c r="G1" s="678"/>
      <c r="H1" s="678"/>
      <c r="I1" s="678"/>
      <c r="J1" s="678"/>
      <c r="K1" s="678"/>
      <c r="L1" s="678"/>
      <c r="M1" s="678"/>
      <c r="N1" s="678"/>
      <c r="O1" s="678"/>
      <c r="P1" s="678"/>
      <c r="Q1" s="678"/>
      <c r="R1" s="678"/>
      <c r="S1" s="508"/>
      <c r="T1" s="508"/>
      <c r="AB1" s="22" t="s">
        <v>416</v>
      </c>
      <c r="AC1" s="22" t="s">
        <v>417</v>
      </c>
    </row>
    <row r="2" spans="1:29">
      <c r="A2" s="3" t="s">
        <v>9</v>
      </c>
      <c r="B2" s="679" t="s">
        <v>10</v>
      </c>
      <c r="C2" s="680"/>
      <c r="J2" s="10" t="s">
        <v>14</v>
      </c>
      <c r="K2" s="486"/>
      <c r="L2" s="487"/>
      <c r="N2" s="5" t="s">
        <v>11</v>
      </c>
      <c r="O2" s="681"/>
      <c r="P2" s="670"/>
      <c r="Q2" s="682"/>
      <c r="AB2" s="22" t="s">
        <v>90</v>
      </c>
      <c r="AC2" s="22" t="s">
        <v>420</v>
      </c>
    </row>
    <row r="3" spans="1:29">
      <c r="A3" s="683" t="s">
        <v>12</v>
      </c>
      <c r="B3" s="684"/>
      <c r="C3" s="685"/>
      <c r="E3" s="22" t="s">
        <v>479</v>
      </c>
      <c r="G3" s="671"/>
      <c r="H3" s="671"/>
      <c r="K3" s="488"/>
      <c r="L3" s="487"/>
      <c r="N3" s="7" t="s">
        <v>13</v>
      </c>
      <c r="O3" s="482"/>
      <c r="P3" s="482"/>
      <c r="Q3" s="483"/>
      <c r="AB3" s="22" t="s">
        <v>131</v>
      </c>
      <c r="AC3" s="22" t="s">
        <v>421</v>
      </c>
    </row>
    <row r="4" spans="1:29">
      <c r="A4" s="686"/>
      <c r="B4" s="684"/>
      <c r="C4" s="685"/>
      <c r="E4" s="16" t="s">
        <v>19</v>
      </c>
      <c r="F4" s="16"/>
      <c r="G4" s="670"/>
      <c r="H4" s="670"/>
      <c r="J4" s="16" t="s">
        <v>17</v>
      </c>
      <c r="K4" s="671"/>
      <c r="L4" s="671"/>
      <c r="N4" s="7" t="s">
        <v>2</v>
      </c>
      <c r="O4" s="482"/>
      <c r="P4" s="482"/>
      <c r="Q4" s="483"/>
    </row>
    <row r="5" spans="1:29">
      <c r="A5" s="12"/>
      <c r="B5" s="13"/>
      <c r="C5" s="14"/>
      <c r="E5" s="10" t="s">
        <v>25</v>
      </c>
      <c r="F5" s="10"/>
      <c r="G5" s="669"/>
      <c r="H5" s="669"/>
      <c r="J5" s="10" t="s">
        <v>20</v>
      </c>
      <c r="K5" s="692"/>
      <c r="L5" s="692"/>
      <c r="N5" s="7" t="s">
        <v>15</v>
      </c>
      <c r="O5" s="482"/>
      <c r="P5" s="482"/>
      <c r="Q5" s="483"/>
    </row>
    <row r="6" spans="1:29">
      <c r="A6" s="687" t="s">
        <v>16</v>
      </c>
      <c r="B6" s="687"/>
      <c r="C6" s="687"/>
      <c r="E6" s="16" t="s">
        <v>27</v>
      </c>
      <c r="F6" s="16"/>
      <c r="G6" s="670"/>
      <c r="H6" s="670"/>
      <c r="J6" s="10" t="s">
        <v>28</v>
      </c>
      <c r="K6" s="693"/>
      <c r="L6" s="693"/>
      <c r="N6" s="7" t="s">
        <v>18</v>
      </c>
      <c r="O6" s="484"/>
      <c r="P6" s="484"/>
      <c r="Q6" s="485"/>
    </row>
    <row r="7" spans="1:29">
      <c r="N7" s="7" t="s">
        <v>21</v>
      </c>
      <c r="O7" s="483" t="s">
        <v>22</v>
      </c>
      <c r="P7" s="483" t="s">
        <v>23</v>
      </c>
      <c r="Q7" s="483" t="s">
        <v>24</v>
      </c>
    </row>
    <row r="8" spans="1:29">
      <c r="A8" s="16"/>
      <c r="B8" s="21"/>
      <c r="E8" s="10"/>
      <c r="F8" s="10"/>
      <c r="H8" s="22"/>
    </row>
    <row r="9" spans="1:29">
      <c r="A9" s="475" t="s">
        <v>432</v>
      </c>
      <c r="B9" s="21"/>
      <c r="E9" s="10"/>
      <c r="F9" s="10"/>
      <c r="L9" s="22" t="s">
        <v>415</v>
      </c>
    </row>
    <row r="10" spans="1:29" ht="16.5" thickBot="1">
      <c r="A10" s="445" t="s">
        <v>33</v>
      </c>
      <c r="B10" s="446" t="s">
        <v>34</v>
      </c>
      <c r="C10" s="445" t="s">
        <v>35</v>
      </c>
      <c r="D10" s="445" t="s">
        <v>36</v>
      </c>
      <c r="E10" s="511"/>
      <c r="F10" s="510"/>
      <c r="L10" s="445" t="s">
        <v>37</v>
      </c>
      <c r="M10" s="445" t="s">
        <v>38</v>
      </c>
      <c r="N10" s="445" t="s">
        <v>39</v>
      </c>
      <c r="O10" s="471" t="s">
        <v>40</v>
      </c>
      <c r="P10" s="445" t="s">
        <v>129</v>
      </c>
      <c r="W10" s="445" t="s">
        <v>33</v>
      </c>
      <c r="X10" s="524" t="s">
        <v>451</v>
      </c>
    </row>
    <row r="11" spans="1:29" s="444" customFormat="1" ht="48" thickBot="1">
      <c r="A11" s="443" t="s">
        <v>304</v>
      </c>
      <c r="B11" s="443" t="s">
        <v>44</v>
      </c>
      <c r="C11" s="443" t="s">
        <v>423</v>
      </c>
      <c r="D11" s="443" t="s">
        <v>424</v>
      </c>
      <c r="E11" s="511"/>
      <c r="F11" s="511"/>
      <c r="L11" s="443" t="s">
        <v>434</v>
      </c>
      <c r="M11" s="443" t="s">
        <v>414</v>
      </c>
      <c r="N11" s="469" t="s">
        <v>430</v>
      </c>
      <c r="O11" s="472" t="s">
        <v>418</v>
      </c>
      <c r="P11" s="470" t="s">
        <v>427</v>
      </c>
      <c r="W11" s="446" t="s">
        <v>34</v>
      </c>
      <c r="X11" s="524" t="s">
        <v>452</v>
      </c>
    </row>
    <row r="12" spans="1:29" ht="26.25" thickBot="1">
      <c r="A12" s="473"/>
      <c r="B12" s="473"/>
      <c r="C12" s="473"/>
      <c r="D12" s="523">
        <f>A12*B12</f>
        <v>0</v>
      </c>
      <c r="E12" s="519"/>
      <c r="F12" s="519"/>
      <c r="L12" s="480"/>
      <c r="M12" s="520">
        <f>L12*1.2</f>
        <v>0</v>
      </c>
      <c r="N12" s="481"/>
      <c r="O12" s="521">
        <f>IF(D12&gt;0,IF(N12="Yes",L12/M15*5/C12,M12/M15*5/C12),0)</f>
        <v>0</v>
      </c>
      <c r="P12" s="522">
        <f>L12/M15</f>
        <v>0</v>
      </c>
      <c r="W12" s="445" t="s">
        <v>35</v>
      </c>
      <c r="X12" s="524" t="s">
        <v>456</v>
      </c>
    </row>
    <row r="13" spans="1:29" ht="15.75">
      <c r="A13" s="16"/>
      <c r="B13" s="21"/>
      <c r="E13" s="10"/>
      <c r="F13" s="10"/>
      <c r="W13" s="445" t="s">
        <v>36</v>
      </c>
      <c r="X13" s="524" t="s">
        <v>457</v>
      </c>
    </row>
    <row r="14" spans="1:29" ht="16.5" thickBot="1">
      <c r="A14" s="16"/>
      <c r="B14" s="21"/>
      <c r="E14" s="10"/>
      <c r="F14" s="10"/>
      <c r="G14" s="23"/>
      <c r="M14" s="24"/>
      <c r="W14" s="445" t="s">
        <v>37</v>
      </c>
      <c r="X14" s="524" t="s">
        <v>458</v>
      </c>
    </row>
    <row r="15" spans="1:29" ht="26.25" thickBot="1">
      <c r="B15" s="516" t="e">
        <f>VLOOKUP(P93,P81:U92,6,FALSE)</f>
        <v>#N/A</v>
      </c>
      <c r="C15" s="21" t="s">
        <v>30</v>
      </c>
      <c r="F15" s="10"/>
      <c r="L15" s="10" t="s">
        <v>428</v>
      </c>
      <c r="M15" s="350">
        <v>20</v>
      </c>
      <c r="W15" s="445" t="s">
        <v>38</v>
      </c>
      <c r="X15" s="524" t="s">
        <v>459</v>
      </c>
    </row>
    <row r="16" spans="1:29" ht="15.75" hidden="1">
      <c r="B16" s="24" t="s">
        <v>33</v>
      </c>
      <c r="C16" s="24" t="s">
        <v>34</v>
      </c>
      <c r="D16" s="24" t="s">
        <v>35</v>
      </c>
      <c r="E16" s="24" t="s">
        <v>36</v>
      </c>
      <c r="F16" s="24"/>
      <c r="G16" s="24" t="s">
        <v>37</v>
      </c>
      <c r="H16" s="24" t="s">
        <v>38</v>
      </c>
      <c r="I16" s="24" t="s">
        <v>39</v>
      </c>
      <c r="J16" s="24" t="s">
        <v>40</v>
      </c>
      <c r="K16" s="24" t="s">
        <v>41</v>
      </c>
      <c r="L16" s="24" t="s">
        <v>42</v>
      </c>
      <c r="M16" s="24" t="s">
        <v>130</v>
      </c>
      <c r="N16" s="24"/>
      <c r="O16" s="24"/>
      <c r="W16" s="445"/>
      <c r="X16" s="525"/>
    </row>
    <row r="17" spans="1:24" ht="25.5" hidden="1">
      <c r="A17" s="25" t="s">
        <v>1</v>
      </c>
      <c r="B17" s="26" t="s">
        <v>43</v>
      </c>
      <c r="C17" s="25" t="s">
        <v>44</v>
      </c>
      <c r="D17" s="25" t="s">
        <v>45</v>
      </c>
      <c r="E17" s="468" t="s">
        <v>46</v>
      </c>
      <c r="F17" s="468"/>
      <c r="G17" s="25" t="s">
        <v>47</v>
      </c>
      <c r="H17" s="25" t="s">
        <v>48</v>
      </c>
      <c r="I17" s="25" t="s">
        <v>49</v>
      </c>
      <c r="J17" s="25" t="s">
        <v>50</v>
      </c>
      <c r="K17" s="25" t="s">
        <v>51</v>
      </c>
      <c r="L17" s="25" t="s">
        <v>52</v>
      </c>
      <c r="M17" s="25" t="s">
        <v>53</v>
      </c>
      <c r="N17" s="27"/>
      <c r="O17" s="27"/>
      <c r="W17" s="445"/>
      <c r="X17" s="525"/>
    </row>
    <row r="18" spans="1:24" ht="15.75" hidden="1">
      <c r="A18" s="28"/>
      <c r="B18" s="688" t="s">
        <v>54</v>
      </c>
      <c r="C18" s="690"/>
      <c r="D18" s="688" t="s">
        <v>55</v>
      </c>
      <c r="E18" s="688" t="s">
        <v>56</v>
      </c>
      <c r="F18" s="506"/>
      <c r="G18" s="688" t="s">
        <v>57</v>
      </c>
      <c r="H18" s="694" t="s">
        <v>58</v>
      </c>
      <c r="I18" s="674" t="s">
        <v>59</v>
      </c>
      <c r="J18" s="672" t="s">
        <v>60</v>
      </c>
      <c r="K18" s="674" t="s">
        <v>61</v>
      </c>
      <c r="L18" s="676" t="s">
        <v>62</v>
      </c>
      <c r="M18" s="676" t="s">
        <v>63</v>
      </c>
      <c r="N18" s="29"/>
      <c r="O18" s="29"/>
      <c r="W18" s="445"/>
      <c r="X18" s="525"/>
    </row>
    <row r="19" spans="1:24" ht="18" hidden="1">
      <c r="A19" s="30"/>
      <c r="B19" s="689"/>
      <c r="C19" s="691"/>
      <c r="D19" s="689"/>
      <c r="E19" s="689"/>
      <c r="F19" s="507"/>
      <c r="G19" s="689"/>
      <c r="H19" s="677"/>
      <c r="I19" s="675"/>
      <c r="J19" s="673"/>
      <c r="K19" s="675"/>
      <c r="L19" s="677"/>
      <c r="M19" s="677"/>
      <c r="N19" s="29"/>
      <c r="O19" s="29"/>
      <c r="P19" s="31"/>
      <c r="W19" s="445"/>
      <c r="X19" s="525"/>
    </row>
    <row r="20" spans="1:24" s="462" customFormat="1" ht="15.75" hidden="1">
      <c r="A20" s="32" t="s">
        <v>64</v>
      </c>
      <c r="B20" s="459">
        <v>420</v>
      </c>
      <c r="C20" s="459">
        <v>3</v>
      </c>
      <c r="D20" s="460">
        <v>0.92</v>
      </c>
      <c r="E20" s="458">
        <v>1020</v>
      </c>
      <c r="F20" s="458"/>
      <c r="G20" s="459">
        <v>24</v>
      </c>
      <c r="H20" s="350">
        <f>((B20*C20*D20)/(E20/60))*G20</f>
        <v>1636.5176470588235</v>
      </c>
      <c r="I20" s="460">
        <v>0.95</v>
      </c>
      <c r="J20" s="350">
        <f>H20*I20</f>
        <v>1554.6917647058822</v>
      </c>
      <c r="K20" s="460">
        <v>1</v>
      </c>
      <c r="L20" s="350">
        <f>J20*K20</f>
        <v>1554.6917647058822</v>
      </c>
      <c r="M20" s="350">
        <f>L20*M$15</f>
        <v>31093.835294117642</v>
      </c>
      <c r="N20" s="461"/>
      <c r="O20" s="461"/>
      <c r="P20" s="461"/>
      <c r="W20" s="445"/>
      <c r="X20" s="526"/>
    </row>
    <row r="21" spans="1:24" s="462" customFormat="1" ht="15.75" hidden="1">
      <c r="A21" s="32" t="s">
        <v>65</v>
      </c>
      <c r="B21" s="459">
        <v>480</v>
      </c>
      <c r="C21" s="459">
        <v>1</v>
      </c>
      <c r="D21" s="460">
        <v>0.8</v>
      </c>
      <c r="E21" s="458">
        <v>3</v>
      </c>
      <c r="F21" s="458"/>
      <c r="G21" s="459">
        <v>1</v>
      </c>
      <c r="H21" s="350">
        <f t="shared" ref="H21:H22" si="0">((B21*C21*D21)/(E21/60))*G21</f>
        <v>7680</v>
      </c>
      <c r="I21" s="460">
        <v>0.99</v>
      </c>
      <c r="J21" s="350">
        <f t="shared" ref="J21:J22" si="1">H21*I21</f>
        <v>7603.2</v>
      </c>
      <c r="K21" s="460">
        <v>0.2</v>
      </c>
      <c r="L21" s="350">
        <f t="shared" ref="L21:L22" si="2">J21*K21</f>
        <v>1520.64</v>
      </c>
      <c r="M21" s="350">
        <f t="shared" ref="M21:M22" si="3">L21*M$15</f>
        <v>30412.800000000003</v>
      </c>
      <c r="N21" s="461"/>
      <c r="O21" s="461"/>
      <c r="P21" s="461"/>
      <c r="W21" s="445"/>
      <c r="X21" s="526"/>
    </row>
    <row r="22" spans="1:24" s="462" customFormat="1" ht="15.75" hidden="1">
      <c r="A22" s="32" t="s">
        <v>66</v>
      </c>
      <c r="B22" s="459">
        <v>480</v>
      </c>
      <c r="C22" s="459">
        <v>1</v>
      </c>
      <c r="D22" s="460">
        <v>0.8</v>
      </c>
      <c r="E22" s="458">
        <v>3</v>
      </c>
      <c r="F22" s="458"/>
      <c r="G22" s="459">
        <v>1</v>
      </c>
      <c r="H22" s="350">
        <f t="shared" si="0"/>
        <v>7680</v>
      </c>
      <c r="I22" s="460">
        <v>0.99</v>
      </c>
      <c r="J22" s="350">
        <f t="shared" si="1"/>
        <v>7603.2</v>
      </c>
      <c r="K22" s="460">
        <v>0.2</v>
      </c>
      <c r="L22" s="350">
        <f t="shared" si="2"/>
        <v>1520.64</v>
      </c>
      <c r="M22" s="350">
        <f t="shared" si="3"/>
        <v>30412.800000000003</v>
      </c>
      <c r="N22" s="461"/>
      <c r="O22" s="461"/>
      <c r="P22" s="461"/>
      <c r="W22" s="445"/>
      <c r="X22" s="526"/>
    </row>
    <row r="23" spans="1:24" s="462" customFormat="1" ht="15.75" hidden="1">
      <c r="A23" s="37"/>
      <c r="B23" s="459"/>
      <c r="C23" s="459"/>
      <c r="D23" s="460"/>
      <c r="E23" s="458"/>
      <c r="F23" s="458"/>
      <c r="G23" s="459"/>
      <c r="H23" s="463"/>
      <c r="I23" s="460"/>
      <c r="J23" s="464"/>
      <c r="K23" s="460"/>
      <c r="L23" s="464"/>
      <c r="M23" s="464"/>
      <c r="N23" s="461"/>
      <c r="O23" s="461"/>
      <c r="W23" s="445"/>
      <c r="X23" s="526"/>
    </row>
    <row r="24" spans="1:24" ht="15.75" hidden="1">
      <c r="A24" s="40"/>
      <c r="B24" s="40"/>
      <c r="C24" s="40"/>
      <c r="D24" s="40"/>
      <c r="E24" s="40"/>
      <c r="F24" s="40"/>
      <c r="G24" s="40"/>
      <c r="H24" s="40"/>
      <c r="I24" s="40"/>
      <c r="J24" s="40"/>
      <c r="K24" s="40"/>
      <c r="L24" s="40"/>
      <c r="M24" s="40"/>
      <c r="W24" s="445"/>
      <c r="X24" s="525"/>
    </row>
    <row r="25" spans="1:24" ht="15.75" hidden="1">
      <c r="A25" s="41" t="s">
        <v>67</v>
      </c>
      <c r="B25" s="41" t="s">
        <v>68</v>
      </c>
      <c r="C25" s="41" t="s">
        <v>5</v>
      </c>
      <c r="D25" s="41" t="s">
        <v>69</v>
      </c>
      <c r="E25" s="41" t="s">
        <v>70</v>
      </c>
      <c r="F25" s="41"/>
      <c r="G25" s="41" t="s">
        <v>71</v>
      </c>
      <c r="H25" s="696" t="s">
        <v>3</v>
      </c>
      <c r="I25" s="696"/>
      <c r="J25" s="696"/>
      <c r="K25" s="696"/>
      <c r="L25" s="696"/>
      <c r="M25" s="696"/>
      <c r="N25" s="42"/>
      <c r="O25" s="42"/>
      <c r="W25" s="445"/>
      <c r="X25" s="525"/>
    </row>
    <row r="26" spans="1:24" ht="15.75" hidden="1">
      <c r="A26" s="43" t="s">
        <v>7</v>
      </c>
      <c r="B26" s="44" t="s">
        <v>64</v>
      </c>
      <c r="C26" s="45">
        <v>44835</v>
      </c>
      <c r="D26" s="9">
        <f>14740+1800</f>
        <v>16540</v>
      </c>
      <c r="E26" s="46">
        <v>1</v>
      </c>
      <c r="F26" s="512"/>
      <c r="G26" s="47">
        <f>D26*E26</f>
        <v>16540</v>
      </c>
      <c r="H26" s="697"/>
      <c r="I26" s="697"/>
      <c r="J26" s="697"/>
      <c r="K26" s="697"/>
      <c r="L26" s="697"/>
      <c r="M26" s="697"/>
      <c r="N26" s="48"/>
      <c r="O26" s="48"/>
      <c r="W26" s="445"/>
      <c r="X26" s="525"/>
    </row>
    <row r="27" spans="1:24" ht="15.75" hidden="1">
      <c r="A27" s="43" t="s">
        <v>7</v>
      </c>
      <c r="B27" s="44" t="s">
        <v>65</v>
      </c>
      <c r="C27" s="45">
        <v>44836</v>
      </c>
      <c r="D27" s="9">
        <f>8260</f>
        <v>8260</v>
      </c>
      <c r="E27" s="46">
        <v>1</v>
      </c>
      <c r="F27" s="512"/>
      <c r="G27" s="47">
        <f t="shared" ref="G27:G32" si="4">D27*E27</f>
        <v>8260</v>
      </c>
      <c r="H27" s="695"/>
      <c r="I27" s="695"/>
      <c r="J27" s="695"/>
      <c r="K27" s="695"/>
      <c r="L27" s="695"/>
      <c r="M27" s="695"/>
      <c r="N27" s="48"/>
      <c r="O27" s="48"/>
      <c r="W27" s="445"/>
      <c r="X27" s="525"/>
    </row>
    <row r="28" spans="1:24" ht="15.75" hidden="1">
      <c r="A28" s="43" t="s">
        <v>7</v>
      </c>
      <c r="B28" s="44" t="s">
        <v>66</v>
      </c>
      <c r="C28" s="45">
        <v>44837</v>
      </c>
      <c r="D28" s="9">
        <f>8260</f>
        <v>8260</v>
      </c>
      <c r="E28" s="46">
        <v>1</v>
      </c>
      <c r="F28" s="512"/>
      <c r="G28" s="47">
        <f t="shared" si="4"/>
        <v>8260</v>
      </c>
      <c r="H28" s="695"/>
      <c r="I28" s="695"/>
      <c r="J28" s="695"/>
      <c r="K28" s="695"/>
      <c r="L28" s="695"/>
      <c r="M28" s="695"/>
      <c r="N28" s="48"/>
      <c r="O28" s="48"/>
      <c r="W28" s="445"/>
      <c r="X28" s="525"/>
    </row>
    <row r="29" spans="1:24" ht="15.75" hidden="1">
      <c r="A29" s="43"/>
      <c r="B29" s="44"/>
      <c r="C29" s="45"/>
      <c r="D29" s="9"/>
      <c r="E29" s="46"/>
      <c r="F29" s="512"/>
      <c r="G29" s="49">
        <v>0</v>
      </c>
      <c r="H29" s="695"/>
      <c r="I29" s="695"/>
      <c r="J29" s="695"/>
      <c r="K29" s="695"/>
      <c r="L29" s="695"/>
      <c r="M29" s="695"/>
      <c r="N29" s="48"/>
      <c r="O29" s="48"/>
      <c r="W29" s="445"/>
      <c r="X29" s="525"/>
    </row>
    <row r="30" spans="1:24" ht="15.75" hidden="1">
      <c r="A30" s="43" t="s">
        <v>7</v>
      </c>
      <c r="B30" s="44" t="s">
        <v>64</v>
      </c>
      <c r="C30" s="45">
        <v>45078</v>
      </c>
      <c r="D30" s="9">
        <f>D26+2380+21460</f>
        <v>40380</v>
      </c>
      <c r="E30" s="46">
        <v>1</v>
      </c>
      <c r="F30" s="512"/>
      <c r="G30" s="47">
        <f t="shared" si="4"/>
        <v>40380</v>
      </c>
      <c r="H30" s="695" t="s">
        <v>72</v>
      </c>
      <c r="I30" s="695"/>
      <c r="J30" s="695"/>
      <c r="K30" s="695"/>
      <c r="L30" s="695"/>
      <c r="M30" s="695"/>
      <c r="N30" s="21"/>
      <c r="O30" s="21"/>
      <c r="W30" s="445"/>
      <c r="X30" s="525"/>
    </row>
    <row r="31" spans="1:24" ht="15.75" hidden="1">
      <c r="A31" s="43" t="s">
        <v>7</v>
      </c>
      <c r="B31" s="44" t="s">
        <v>65</v>
      </c>
      <c r="C31" s="45">
        <v>45078</v>
      </c>
      <c r="D31" s="9">
        <f>D27+11920</f>
        <v>20180</v>
      </c>
      <c r="E31" s="46">
        <v>1</v>
      </c>
      <c r="F31" s="512"/>
      <c r="G31" s="47">
        <f t="shared" si="4"/>
        <v>20180</v>
      </c>
      <c r="H31" s="695" t="s">
        <v>73</v>
      </c>
      <c r="I31" s="695"/>
      <c r="J31" s="695"/>
      <c r="K31" s="695"/>
      <c r="L31" s="695"/>
      <c r="M31" s="695"/>
      <c r="N31" s="21"/>
      <c r="O31" s="21"/>
      <c r="W31" s="445"/>
      <c r="X31" s="525"/>
    </row>
    <row r="32" spans="1:24" ht="15.75" hidden="1">
      <c r="A32" s="43" t="s">
        <v>7</v>
      </c>
      <c r="B32" s="44" t="s">
        <v>66</v>
      </c>
      <c r="C32" s="45">
        <v>45078</v>
      </c>
      <c r="D32" s="9">
        <f>D28+11920</f>
        <v>20180</v>
      </c>
      <c r="E32" s="46">
        <v>1</v>
      </c>
      <c r="F32" s="512"/>
      <c r="G32" s="47">
        <f t="shared" si="4"/>
        <v>20180</v>
      </c>
      <c r="H32" s="695" t="s">
        <v>73</v>
      </c>
      <c r="I32" s="695"/>
      <c r="J32" s="695"/>
      <c r="K32" s="695"/>
      <c r="L32" s="695"/>
      <c r="M32" s="695"/>
      <c r="N32" s="21"/>
      <c r="O32" s="21"/>
      <c r="W32" s="445"/>
      <c r="X32" s="525"/>
    </row>
    <row r="33" spans="1:24" ht="15.75" hidden="1">
      <c r="A33" s="43"/>
      <c r="B33" s="44"/>
      <c r="C33" s="45"/>
      <c r="D33" s="9"/>
      <c r="E33" s="46"/>
      <c r="F33" s="512"/>
      <c r="G33" s="49">
        <v>0</v>
      </c>
      <c r="H33" s="695"/>
      <c r="I33" s="695"/>
      <c r="J33" s="695"/>
      <c r="K33" s="695"/>
      <c r="L33" s="695"/>
      <c r="M33" s="695"/>
      <c r="N33" s="48"/>
      <c r="O33" s="48"/>
      <c r="W33" s="445"/>
      <c r="X33" s="525"/>
    </row>
    <row r="34" spans="1:24" ht="15.75" hidden="1">
      <c r="A34" s="43"/>
      <c r="B34" s="44"/>
      <c r="C34" s="45"/>
      <c r="D34" s="9"/>
      <c r="E34" s="46"/>
      <c r="F34" s="512"/>
      <c r="G34" s="49">
        <v>0</v>
      </c>
      <c r="H34" s="695"/>
      <c r="I34" s="695"/>
      <c r="J34" s="695"/>
      <c r="K34" s="695"/>
      <c r="L34" s="695"/>
      <c r="M34" s="695"/>
      <c r="N34" s="48"/>
      <c r="O34" s="48"/>
      <c r="W34" s="445"/>
      <c r="X34" s="525"/>
    </row>
    <row r="35" spans="1:24" ht="15.75" hidden="1">
      <c r="A35" s="43"/>
      <c r="B35" s="44"/>
      <c r="C35" s="50"/>
      <c r="D35" s="9"/>
      <c r="E35" s="46"/>
      <c r="F35" s="512"/>
      <c r="G35" s="49">
        <v>0</v>
      </c>
      <c r="H35" s="695"/>
      <c r="I35" s="695"/>
      <c r="J35" s="695"/>
      <c r="K35" s="695"/>
      <c r="L35" s="695"/>
      <c r="M35" s="695"/>
      <c r="N35" s="48"/>
      <c r="O35" s="48"/>
      <c r="W35" s="445"/>
      <c r="X35" s="525"/>
    </row>
    <row r="36" spans="1:24" ht="15.75" hidden="1">
      <c r="A36" s="43"/>
      <c r="B36" s="44"/>
      <c r="C36" s="50"/>
      <c r="D36" s="9"/>
      <c r="E36" s="46"/>
      <c r="F36" s="512"/>
      <c r="G36" s="49">
        <v>0</v>
      </c>
      <c r="H36" s="695"/>
      <c r="I36" s="695"/>
      <c r="J36" s="695"/>
      <c r="K36" s="695"/>
      <c r="L36" s="695"/>
      <c r="M36" s="695"/>
      <c r="N36" s="48"/>
      <c r="O36" s="48"/>
      <c r="W36" s="445"/>
      <c r="X36" s="525"/>
    </row>
    <row r="37" spans="1:24" ht="15.75" hidden="1">
      <c r="A37" s="43"/>
      <c r="B37" s="44"/>
      <c r="C37" s="50"/>
      <c r="D37" s="9"/>
      <c r="E37" s="46"/>
      <c r="F37" s="512"/>
      <c r="G37" s="49">
        <v>0</v>
      </c>
      <c r="H37" s="695"/>
      <c r="I37" s="695"/>
      <c r="J37" s="695"/>
      <c r="K37" s="695"/>
      <c r="L37" s="695"/>
      <c r="M37" s="695"/>
      <c r="N37" s="48"/>
      <c r="O37" s="48"/>
      <c r="W37" s="445"/>
      <c r="X37" s="525"/>
    </row>
    <row r="38" spans="1:24" ht="15.75" hidden="1">
      <c r="A38" s="43"/>
      <c r="B38" s="44"/>
      <c r="C38" s="50"/>
      <c r="D38" s="9"/>
      <c r="E38" s="46"/>
      <c r="F38" s="512"/>
      <c r="G38" s="49">
        <v>0</v>
      </c>
      <c r="H38" s="695"/>
      <c r="I38" s="695"/>
      <c r="J38" s="695"/>
      <c r="K38" s="695"/>
      <c r="L38" s="695"/>
      <c r="M38" s="695"/>
      <c r="N38" s="48"/>
      <c r="O38" s="48"/>
      <c r="W38" s="445"/>
      <c r="X38" s="525"/>
    </row>
    <row r="39" spans="1:24" ht="15.75" hidden="1">
      <c r="A39" s="44"/>
      <c r="B39" s="44"/>
      <c r="C39" s="45"/>
      <c r="D39" s="46"/>
      <c r="E39" s="46"/>
      <c r="F39" s="512"/>
      <c r="G39" s="49">
        <v>0</v>
      </c>
      <c r="H39" s="695"/>
      <c r="I39" s="695"/>
      <c r="J39" s="695"/>
      <c r="K39" s="695"/>
      <c r="L39" s="695"/>
      <c r="M39" s="695"/>
      <c r="N39" s="48"/>
      <c r="O39" s="48"/>
      <c r="W39" s="445"/>
      <c r="X39" s="525"/>
    </row>
    <row r="40" spans="1:24" ht="15.75" hidden="1">
      <c r="A40" s="51"/>
      <c r="B40" s="51"/>
      <c r="C40" s="52"/>
      <c r="D40" s="53"/>
      <c r="E40" s="46"/>
      <c r="F40" s="512"/>
      <c r="G40" s="49">
        <v>0</v>
      </c>
      <c r="H40" s="695"/>
      <c r="I40" s="695"/>
      <c r="J40" s="695"/>
      <c r="K40" s="695"/>
      <c r="L40" s="695"/>
      <c r="M40" s="695"/>
      <c r="N40" s="48"/>
      <c r="O40" s="48"/>
      <c r="W40" s="445"/>
      <c r="X40" s="525"/>
    </row>
    <row r="41" spans="1:24" ht="15.75" hidden="1">
      <c r="A41" s="54"/>
      <c r="B41" s="55"/>
      <c r="C41" s="56"/>
      <c r="D41" s="56"/>
      <c r="E41" s="57" t="s">
        <v>74</v>
      </c>
      <c r="F41" s="57"/>
      <c r="G41" s="58">
        <f>SUM(G30:G40)</f>
        <v>80740</v>
      </c>
      <c r="H41" s="59"/>
      <c r="I41" s="22"/>
      <c r="J41" s="22"/>
      <c r="K41" s="22"/>
      <c r="L41" s="22"/>
      <c r="M41" s="60"/>
      <c r="N41" s="22"/>
      <c r="O41" s="22"/>
      <c r="W41" s="445"/>
      <c r="X41" s="525"/>
    </row>
    <row r="42" spans="1:24" ht="15.75" hidden="1">
      <c r="A42" s="61"/>
      <c r="B42" s="62"/>
      <c r="C42" s="62"/>
      <c r="D42" s="62"/>
      <c r="E42" s="63" t="s">
        <v>75</v>
      </c>
      <c r="F42" s="63"/>
      <c r="G42" s="64">
        <f>G41/20</f>
        <v>4037</v>
      </c>
      <c r="H42" s="65"/>
      <c r="I42" s="66"/>
      <c r="J42" s="66"/>
      <c r="K42" s="66"/>
      <c r="L42" s="66"/>
      <c r="M42" s="67"/>
      <c r="N42" s="68"/>
      <c r="O42" s="68"/>
      <c r="W42" s="445"/>
      <c r="X42" s="525"/>
    </row>
    <row r="43" spans="1:24" ht="15.75" hidden="1">
      <c r="W43" s="445"/>
      <c r="X43" s="525"/>
    </row>
    <row r="44" spans="1:24" ht="9" hidden="1" customHeight="1">
      <c r="A44" s="69"/>
      <c r="B44" s="95"/>
      <c r="C44" s="96"/>
      <c r="D44" s="96"/>
      <c r="E44" s="96"/>
      <c r="F44" s="96"/>
      <c r="G44" s="97"/>
      <c r="H44" s="97"/>
      <c r="I44" s="97"/>
      <c r="J44" s="97"/>
      <c r="K44" s="97"/>
      <c r="L44" s="97"/>
      <c r="M44" s="97"/>
      <c r="N44" s="97"/>
      <c r="O44" s="97"/>
      <c r="P44" s="97"/>
      <c r="Q44" s="97"/>
      <c r="R44" s="97"/>
      <c r="S44" s="97"/>
      <c r="T44" s="97"/>
      <c r="W44" s="445"/>
      <c r="X44" s="525"/>
    </row>
    <row r="45" spans="1:24" ht="9" hidden="1" customHeight="1">
      <c r="A45" s="69"/>
      <c r="B45" s="95"/>
      <c r="C45" s="96"/>
      <c r="D45" s="96"/>
      <c r="E45" s="96"/>
      <c r="F45" s="96"/>
      <c r="G45" s="97"/>
      <c r="H45" s="97"/>
      <c r="I45" s="97"/>
      <c r="J45" s="97"/>
      <c r="K45" s="97"/>
      <c r="L45" s="97"/>
      <c r="M45" s="97"/>
      <c r="N45" s="97"/>
      <c r="O45" s="97"/>
      <c r="P45" s="97"/>
      <c r="Q45" s="97"/>
      <c r="R45" s="97"/>
      <c r="S45" s="97"/>
      <c r="T45" s="97"/>
      <c r="W45" s="445"/>
      <c r="X45" s="525"/>
    </row>
    <row r="46" spans="1:24" ht="9" hidden="1" customHeight="1" thickBot="1">
      <c r="A46" s="69"/>
      <c r="B46" s="95"/>
      <c r="C46" s="96"/>
      <c r="D46" s="96"/>
      <c r="E46" s="96"/>
      <c r="F46" s="96"/>
      <c r="G46" s="97"/>
      <c r="H46" s="97"/>
      <c r="I46" s="97"/>
      <c r="J46" s="97"/>
      <c r="K46" s="97"/>
      <c r="L46" s="97"/>
      <c r="M46" s="97"/>
      <c r="N46" s="97"/>
      <c r="O46" s="97"/>
      <c r="P46" s="97"/>
      <c r="Q46" s="97"/>
      <c r="R46" s="97"/>
      <c r="S46" s="97"/>
      <c r="T46" s="97"/>
      <c r="W46" s="445"/>
      <c r="X46" s="525"/>
    </row>
    <row r="47" spans="1:24" ht="38.25" hidden="1" customHeight="1" thickBot="1">
      <c r="A47" s="69"/>
      <c r="B47" s="698" t="s">
        <v>104</v>
      </c>
      <c r="C47" s="699"/>
      <c r="D47" s="101" t="e">
        <f>Q71</f>
        <v>#REF!</v>
      </c>
      <c r="E47" s="95" t="s">
        <v>105</v>
      </c>
      <c r="F47" s="95"/>
      <c r="G47" s="102" t="e">
        <f>IF(D47="","",D47*1.2 )</f>
        <v>#REF!</v>
      </c>
      <c r="H47" s="698" t="s">
        <v>106</v>
      </c>
      <c r="I47" s="699"/>
      <c r="J47" s="102"/>
      <c r="K47" s="96" t="s">
        <v>107</v>
      </c>
      <c r="L47" s="102"/>
      <c r="M47" s="700" t="s">
        <v>108</v>
      </c>
      <c r="N47" s="701"/>
      <c r="O47" s="101"/>
      <c r="P47" s="698" t="s">
        <v>134</v>
      </c>
      <c r="Q47" s="699"/>
      <c r="R47" s="101"/>
      <c r="S47" s="517"/>
      <c r="T47" s="517"/>
      <c r="W47" s="445"/>
      <c r="X47" s="525"/>
    </row>
    <row r="48" spans="1:24" ht="19.5" hidden="1" customHeight="1" thickBot="1">
      <c r="A48" s="69"/>
      <c r="G48" s="103"/>
      <c r="H48" s="103"/>
      <c r="I48" s="103"/>
      <c r="J48" s="103"/>
      <c r="K48" s="103"/>
      <c r="L48" s="103"/>
      <c r="M48" s="103"/>
      <c r="N48" s="69"/>
      <c r="O48" s="69"/>
      <c r="P48" s="69"/>
      <c r="Q48" s="69"/>
      <c r="R48" s="69"/>
      <c r="S48" s="69"/>
      <c r="T48" s="69"/>
      <c r="W48" s="445"/>
      <c r="X48" s="525"/>
    </row>
    <row r="49" spans="1:24" ht="12.75" hidden="1" customHeight="1">
      <c r="A49" s="69"/>
      <c r="B49" s="702" t="s">
        <v>109</v>
      </c>
      <c r="C49" s="703"/>
      <c r="D49" s="703"/>
      <c r="E49" s="703"/>
      <c r="F49" s="703"/>
      <c r="G49" s="703"/>
      <c r="H49" s="703"/>
      <c r="I49" s="703"/>
      <c r="J49" s="704"/>
      <c r="K49" s="104"/>
      <c r="L49" s="708" t="s">
        <v>110</v>
      </c>
      <c r="M49" s="709"/>
      <c r="N49" s="709"/>
      <c r="O49" s="709"/>
      <c r="P49" s="709"/>
      <c r="Q49" s="709"/>
      <c r="R49" s="710"/>
      <c r="S49" s="518"/>
      <c r="T49" s="518"/>
      <c r="W49" s="445"/>
      <c r="X49" s="525"/>
    </row>
    <row r="50" spans="1:24" ht="12.75" hidden="1" customHeight="1" thickBot="1">
      <c r="A50" s="69"/>
      <c r="B50" s="705"/>
      <c r="C50" s="706"/>
      <c r="D50" s="706"/>
      <c r="E50" s="706"/>
      <c r="F50" s="706"/>
      <c r="G50" s="706"/>
      <c r="H50" s="706"/>
      <c r="I50" s="706"/>
      <c r="J50" s="707"/>
      <c r="K50" s="104"/>
      <c r="L50" s="711"/>
      <c r="M50" s="712"/>
      <c r="N50" s="712"/>
      <c r="O50" s="712"/>
      <c r="P50" s="712"/>
      <c r="Q50" s="712"/>
      <c r="R50" s="713"/>
      <c r="S50" s="518"/>
      <c r="T50" s="518"/>
      <c r="W50" s="445"/>
      <c r="X50" s="525"/>
    </row>
    <row r="51" spans="1:24" ht="12.75" hidden="1" customHeight="1">
      <c r="A51" s="69"/>
      <c r="B51" s="714" t="s">
        <v>111</v>
      </c>
      <c r="C51" s="715"/>
      <c r="D51" s="715"/>
      <c r="E51" s="715"/>
      <c r="F51" s="715"/>
      <c r="G51" s="715"/>
      <c r="H51" s="715"/>
      <c r="I51" s="715"/>
      <c r="J51" s="716"/>
      <c r="K51" s="104"/>
      <c r="L51" s="720" t="s">
        <v>135</v>
      </c>
      <c r="M51" s="721"/>
      <c r="N51" s="721"/>
      <c r="O51" s="721"/>
      <c r="P51" s="722"/>
      <c r="Q51" s="726" t="s">
        <v>120</v>
      </c>
      <c r="R51" s="727"/>
      <c r="S51" s="515"/>
      <c r="T51" s="515"/>
      <c r="W51" s="445"/>
      <c r="X51" s="525"/>
    </row>
    <row r="52" spans="1:24" ht="12.75" hidden="1" customHeight="1" thickBot="1">
      <c r="A52" s="69"/>
      <c r="B52" s="717"/>
      <c r="C52" s="718"/>
      <c r="D52" s="718"/>
      <c r="E52" s="718"/>
      <c r="F52" s="718"/>
      <c r="G52" s="718"/>
      <c r="H52" s="718"/>
      <c r="I52" s="718"/>
      <c r="J52" s="719"/>
      <c r="K52" s="104"/>
      <c r="L52" s="723"/>
      <c r="M52" s="724"/>
      <c r="N52" s="724"/>
      <c r="O52" s="724"/>
      <c r="P52" s="725"/>
      <c r="Q52" s="728"/>
      <c r="R52" s="729"/>
      <c r="S52" s="515"/>
      <c r="T52" s="515"/>
      <c r="W52" s="445"/>
      <c r="X52" s="525"/>
    </row>
    <row r="53" spans="1:24" ht="12.75" hidden="1" customHeight="1">
      <c r="A53" s="69"/>
      <c r="B53" s="730"/>
      <c r="C53" s="731"/>
      <c r="D53" s="731"/>
      <c r="E53" s="731"/>
      <c r="F53" s="731"/>
      <c r="G53" s="731"/>
      <c r="H53" s="731"/>
      <c r="I53" s="731"/>
      <c r="J53" s="732"/>
      <c r="K53" s="104"/>
      <c r="L53" s="736"/>
      <c r="M53" s="737"/>
      <c r="N53" s="737"/>
      <c r="O53" s="737"/>
      <c r="P53" s="738"/>
      <c r="Q53" s="742">
        <v>600</v>
      </c>
      <c r="R53" s="727"/>
      <c r="S53" s="515"/>
      <c r="T53" s="515"/>
      <c r="W53" s="445"/>
      <c r="X53" s="525"/>
    </row>
    <row r="54" spans="1:24" ht="12.75" hidden="1" customHeight="1">
      <c r="A54" s="69"/>
      <c r="B54" s="733"/>
      <c r="C54" s="734"/>
      <c r="D54" s="734"/>
      <c r="E54" s="734"/>
      <c r="F54" s="734"/>
      <c r="G54" s="734"/>
      <c r="H54" s="734"/>
      <c r="I54" s="734"/>
      <c r="J54" s="735"/>
      <c r="K54" s="104"/>
      <c r="L54" s="739"/>
      <c r="M54" s="740"/>
      <c r="N54" s="740"/>
      <c r="O54" s="740"/>
      <c r="P54" s="741"/>
      <c r="Q54" s="743"/>
      <c r="R54" s="744"/>
      <c r="S54" s="515"/>
      <c r="T54" s="515"/>
      <c r="W54" s="445"/>
      <c r="X54" s="525"/>
    </row>
    <row r="55" spans="1:24" ht="12.75" hidden="1" customHeight="1">
      <c r="A55" s="69"/>
      <c r="B55" s="745" t="s">
        <v>112</v>
      </c>
      <c r="C55" s="746"/>
      <c r="D55" s="746"/>
      <c r="E55" s="746"/>
      <c r="F55" s="746"/>
      <c r="G55" s="746"/>
      <c r="H55" s="746"/>
      <c r="I55" s="746"/>
      <c r="J55" s="747"/>
      <c r="K55" s="104"/>
      <c r="L55" s="739"/>
      <c r="M55" s="740"/>
      <c r="N55" s="740"/>
      <c r="O55" s="740"/>
      <c r="P55" s="741"/>
      <c r="Q55" s="748"/>
      <c r="R55" s="749"/>
      <c r="S55" s="515"/>
      <c r="T55" s="515"/>
      <c r="W55" s="445"/>
      <c r="X55" s="525"/>
    </row>
    <row r="56" spans="1:24" ht="12.75" hidden="1" customHeight="1">
      <c r="A56" s="69"/>
      <c r="B56" s="730"/>
      <c r="C56" s="731"/>
      <c r="D56" s="731"/>
      <c r="E56" s="731"/>
      <c r="F56" s="731"/>
      <c r="G56" s="731"/>
      <c r="H56" s="731"/>
      <c r="I56" s="731"/>
      <c r="J56" s="732"/>
      <c r="K56" s="104"/>
      <c r="L56" s="739"/>
      <c r="M56" s="740"/>
      <c r="N56" s="740"/>
      <c r="O56" s="740"/>
      <c r="P56" s="741"/>
      <c r="Q56" s="750"/>
      <c r="R56" s="751"/>
      <c r="S56" s="515"/>
      <c r="T56" s="515"/>
      <c r="W56" s="445"/>
      <c r="X56" s="525"/>
    </row>
    <row r="57" spans="1:24" ht="12.75" hidden="1" customHeight="1">
      <c r="A57" s="69"/>
      <c r="B57" s="730"/>
      <c r="C57" s="731"/>
      <c r="D57" s="731"/>
      <c r="E57" s="731"/>
      <c r="F57" s="731"/>
      <c r="G57" s="731"/>
      <c r="H57" s="731"/>
      <c r="I57" s="731"/>
      <c r="J57" s="732"/>
      <c r="K57" s="104"/>
      <c r="L57" s="739"/>
      <c r="M57" s="740"/>
      <c r="N57" s="740"/>
      <c r="O57" s="740"/>
      <c r="P57" s="741"/>
      <c r="Q57" s="748"/>
      <c r="R57" s="749"/>
      <c r="S57" s="515"/>
      <c r="T57" s="515"/>
      <c r="W57" s="445"/>
      <c r="X57" s="525"/>
    </row>
    <row r="58" spans="1:24" ht="12.75" hidden="1" customHeight="1">
      <c r="A58" s="69"/>
      <c r="B58" s="733"/>
      <c r="C58" s="734"/>
      <c r="D58" s="734"/>
      <c r="E58" s="734"/>
      <c r="F58" s="734"/>
      <c r="G58" s="734"/>
      <c r="H58" s="734"/>
      <c r="I58" s="734"/>
      <c r="J58" s="735"/>
      <c r="K58" s="104"/>
      <c r="L58" s="739"/>
      <c r="M58" s="740"/>
      <c r="N58" s="740"/>
      <c r="O58" s="740"/>
      <c r="P58" s="741"/>
      <c r="Q58" s="750"/>
      <c r="R58" s="751"/>
      <c r="S58" s="515"/>
      <c r="T58" s="515"/>
      <c r="W58" s="445"/>
      <c r="X58" s="525"/>
    </row>
    <row r="59" spans="1:24" ht="12.75" hidden="1" customHeight="1">
      <c r="A59" s="69"/>
      <c r="B59" s="745" t="s">
        <v>113</v>
      </c>
      <c r="C59" s="746"/>
      <c r="D59" s="746"/>
      <c r="E59" s="746"/>
      <c r="F59" s="746"/>
      <c r="G59" s="746"/>
      <c r="H59" s="746"/>
      <c r="I59" s="746"/>
      <c r="J59" s="747"/>
      <c r="K59" s="104"/>
      <c r="L59" s="739"/>
      <c r="M59" s="740"/>
      <c r="N59" s="740"/>
      <c r="O59" s="740"/>
      <c r="P59" s="741"/>
      <c r="Q59" s="748"/>
      <c r="R59" s="749"/>
      <c r="S59" s="515"/>
      <c r="T59" s="515"/>
      <c r="W59" s="445"/>
      <c r="X59" s="525"/>
    </row>
    <row r="60" spans="1:24" ht="12.75" hidden="1" customHeight="1">
      <c r="A60" s="69"/>
      <c r="B60" s="730"/>
      <c r="C60" s="731"/>
      <c r="D60" s="731"/>
      <c r="E60" s="731"/>
      <c r="F60" s="731"/>
      <c r="G60" s="731"/>
      <c r="H60" s="731"/>
      <c r="I60" s="731"/>
      <c r="J60" s="732"/>
      <c r="K60" s="104"/>
      <c r="L60" s="739"/>
      <c r="M60" s="740"/>
      <c r="N60" s="740"/>
      <c r="O60" s="740"/>
      <c r="P60" s="741"/>
      <c r="Q60" s="750"/>
      <c r="R60" s="751"/>
      <c r="S60" s="515"/>
      <c r="T60" s="515"/>
      <c r="W60" s="445"/>
      <c r="X60" s="525"/>
    </row>
    <row r="61" spans="1:24" ht="12.75" hidden="1" customHeight="1">
      <c r="A61" s="69"/>
      <c r="B61" s="730"/>
      <c r="C61" s="731"/>
      <c r="D61" s="731"/>
      <c r="E61" s="731"/>
      <c r="F61" s="731"/>
      <c r="G61" s="731"/>
      <c r="H61" s="731"/>
      <c r="I61" s="731"/>
      <c r="J61" s="732"/>
      <c r="K61" s="104"/>
      <c r="L61" s="739"/>
      <c r="M61" s="740"/>
      <c r="N61" s="740"/>
      <c r="O61" s="740"/>
      <c r="P61" s="741"/>
      <c r="Q61" s="748"/>
      <c r="R61" s="749"/>
      <c r="S61" s="515"/>
      <c r="T61" s="515"/>
      <c r="W61" s="445"/>
      <c r="X61" s="525"/>
    </row>
    <row r="62" spans="1:24" ht="12.75" hidden="1" customHeight="1">
      <c r="A62" s="69"/>
      <c r="B62" s="733"/>
      <c r="C62" s="734"/>
      <c r="D62" s="734"/>
      <c r="E62" s="734"/>
      <c r="F62" s="734"/>
      <c r="G62" s="734"/>
      <c r="H62" s="734"/>
      <c r="I62" s="734"/>
      <c r="J62" s="735"/>
      <c r="K62" s="104"/>
      <c r="L62" s="739"/>
      <c r="M62" s="740"/>
      <c r="N62" s="740"/>
      <c r="O62" s="740"/>
      <c r="P62" s="741"/>
      <c r="Q62" s="750"/>
      <c r="R62" s="751"/>
      <c r="S62" s="515"/>
      <c r="T62" s="515"/>
      <c r="W62" s="445"/>
      <c r="X62" s="525"/>
    </row>
    <row r="63" spans="1:24" ht="12.75" hidden="1" customHeight="1">
      <c r="A63" s="69"/>
      <c r="B63" s="730" t="s">
        <v>114</v>
      </c>
      <c r="C63" s="731"/>
      <c r="D63" s="731"/>
      <c r="E63" s="731"/>
      <c r="F63" s="731"/>
      <c r="G63" s="731"/>
      <c r="H63" s="731"/>
      <c r="I63" s="731"/>
      <c r="J63" s="732"/>
      <c r="K63" s="104"/>
      <c r="L63" s="739"/>
      <c r="M63" s="740"/>
      <c r="N63" s="740"/>
      <c r="O63" s="740"/>
      <c r="P63" s="741"/>
      <c r="Q63" s="748"/>
      <c r="R63" s="749"/>
      <c r="S63" s="515"/>
      <c r="T63" s="515"/>
      <c r="W63" s="445"/>
      <c r="X63" s="525"/>
    </row>
    <row r="64" spans="1:24" ht="12.75" hidden="1" customHeight="1">
      <c r="A64" s="69"/>
      <c r="B64" s="730"/>
      <c r="C64" s="731"/>
      <c r="D64" s="731"/>
      <c r="E64" s="731"/>
      <c r="F64" s="731"/>
      <c r="G64" s="731"/>
      <c r="H64" s="731"/>
      <c r="I64" s="731"/>
      <c r="J64" s="732"/>
      <c r="K64" s="104"/>
      <c r="L64" s="739"/>
      <c r="M64" s="740"/>
      <c r="N64" s="740"/>
      <c r="O64" s="740"/>
      <c r="P64" s="741"/>
      <c r="Q64" s="750"/>
      <c r="R64" s="751"/>
      <c r="S64" s="515"/>
      <c r="T64" s="515"/>
      <c r="W64" s="445"/>
      <c r="X64" s="525"/>
    </row>
    <row r="65" spans="1:24" ht="12.75" hidden="1" customHeight="1">
      <c r="A65" s="69"/>
      <c r="B65" s="131"/>
      <c r="C65" s="132"/>
      <c r="D65" s="132"/>
      <c r="E65" s="132"/>
      <c r="F65" s="132"/>
      <c r="G65" s="132"/>
      <c r="H65" s="132"/>
      <c r="I65" s="132"/>
      <c r="J65" s="133"/>
      <c r="K65" s="104"/>
      <c r="L65" s="739"/>
      <c r="M65" s="740"/>
      <c r="N65" s="740"/>
      <c r="O65" s="740"/>
      <c r="P65" s="741"/>
      <c r="Q65" s="748"/>
      <c r="R65" s="749"/>
      <c r="S65" s="515"/>
      <c r="T65" s="515"/>
      <c r="W65" s="445"/>
      <c r="X65" s="525"/>
    </row>
    <row r="66" spans="1:24" ht="12.75" hidden="1" customHeight="1">
      <c r="A66" s="69"/>
      <c r="B66" s="134"/>
      <c r="C66" s="135"/>
      <c r="D66" s="135"/>
      <c r="E66" s="135"/>
      <c r="F66" s="135"/>
      <c r="G66" s="135"/>
      <c r="H66" s="135"/>
      <c r="I66" s="135"/>
      <c r="J66" s="136"/>
      <c r="K66" s="104"/>
      <c r="L66" s="739"/>
      <c r="M66" s="740"/>
      <c r="N66" s="740"/>
      <c r="O66" s="740"/>
      <c r="P66" s="741"/>
      <c r="Q66" s="750"/>
      <c r="R66" s="751"/>
      <c r="S66" s="515"/>
      <c r="T66" s="515"/>
      <c r="W66" s="445"/>
      <c r="X66" s="525"/>
    </row>
    <row r="67" spans="1:24" ht="12.75" hidden="1" customHeight="1">
      <c r="A67" s="69"/>
      <c r="B67" s="745" t="s">
        <v>115</v>
      </c>
      <c r="C67" s="746"/>
      <c r="D67" s="746"/>
      <c r="E67" s="746"/>
      <c r="F67" s="746"/>
      <c r="G67" s="746"/>
      <c r="H67" s="746"/>
      <c r="I67" s="746"/>
      <c r="J67" s="747"/>
      <c r="K67" s="104"/>
      <c r="L67" s="739"/>
      <c r="M67" s="740"/>
      <c r="N67" s="740"/>
      <c r="O67" s="740"/>
      <c r="P67" s="741"/>
      <c r="Q67" s="748"/>
      <c r="R67" s="749"/>
      <c r="S67" s="515"/>
      <c r="T67" s="515"/>
      <c r="W67" s="445"/>
      <c r="X67" s="525"/>
    </row>
    <row r="68" spans="1:24" ht="12.75" hidden="1" customHeight="1">
      <c r="A68" s="69"/>
      <c r="B68" s="730"/>
      <c r="C68" s="731"/>
      <c r="D68" s="731"/>
      <c r="E68" s="731"/>
      <c r="F68" s="731"/>
      <c r="G68" s="731"/>
      <c r="H68" s="731"/>
      <c r="I68" s="731"/>
      <c r="J68" s="732"/>
      <c r="K68" s="104"/>
      <c r="L68" s="739"/>
      <c r="M68" s="740"/>
      <c r="N68" s="740"/>
      <c r="O68" s="740"/>
      <c r="P68" s="741"/>
      <c r="Q68" s="750"/>
      <c r="R68" s="751"/>
      <c r="S68" s="515"/>
      <c r="T68" s="515"/>
      <c r="W68" s="445"/>
      <c r="X68" s="525"/>
    </row>
    <row r="69" spans="1:24" ht="12.75" hidden="1" customHeight="1">
      <c r="A69" s="69"/>
      <c r="B69" s="131"/>
      <c r="C69" s="132"/>
      <c r="D69" s="132"/>
      <c r="E69" s="132"/>
      <c r="F69" s="132"/>
      <c r="G69" s="132"/>
      <c r="H69" s="132"/>
      <c r="I69" s="132"/>
      <c r="J69" s="133"/>
      <c r="K69" s="104"/>
      <c r="L69" s="739"/>
      <c r="M69" s="740"/>
      <c r="N69" s="740"/>
      <c r="O69" s="740"/>
      <c r="P69" s="741"/>
      <c r="Q69" s="748"/>
      <c r="R69" s="749"/>
      <c r="S69" s="515"/>
      <c r="T69" s="515"/>
      <c r="W69" s="445"/>
      <c r="X69" s="525"/>
    </row>
    <row r="70" spans="1:24" ht="13.5" hidden="1" customHeight="1" thickBot="1">
      <c r="A70" s="69"/>
      <c r="B70" s="131"/>
      <c r="C70" s="132"/>
      <c r="D70" s="132"/>
      <c r="E70" s="132"/>
      <c r="F70" s="132"/>
      <c r="G70" s="132"/>
      <c r="H70" s="132"/>
      <c r="I70" s="132"/>
      <c r="J70" s="133"/>
      <c r="K70" s="104"/>
      <c r="L70" s="755"/>
      <c r="M70" s="756"/>
      <c r="N70" s="756"/>
      <c r="O70" s="756"/>
      <c r="P70" s="757"/>
      <c r="Q70" s="743"/>
      <c r="R70" s="744"/>
      <c r="S70" s="515"/>
      <c r="T70" s="515"/>
      <c r="W70" s="445"/>
      <c r="X70" s="525"/>
    </row>
    <row r="71" spans="1:24" ht="12.75" hidden="1" customHeight="1">
      <c r="A71" s="69"/>
      <c r="B71" s="131"/>
      <c r="C71" s="132"/>
      <c r="D71" s="132"/>
      <c r="E71" s="132"/>
      <c r="F71" s="132"/>
      <c r="G71" s="132"/>
      <c r="H71" s="132"/>
      <c r="I71" s="132"/>
      <c r="J71" s="133"/>
      <c r="K71" s="104"/>
      <c r="L71" s="105" t="s">
        <v>116</v>
      </c>
      <c r="M71" s="69"/>
      <c r="N71" s="69"/>
      <c r="O71" s="743" t="s">
        <v>117</v>
      </c>
      <c r="P71" s="744"/>
      <c r="Q71" s="726" t="e">
        <f>SUM(Q53:R70)+SUM(#REF!)</f>
        <v>#REF!</v>
      </c>
      <c r="R71" s="727"/>
      <c r="S71" s="515"/>
      <c r="T71" s="515"/>
      <c r="W71" s="445"/>
      <c r="X71" s="525"/>
    </row>
    <row r="72" spans="1:24" ht="13.5" hidden="1" customHeight="1" thickBot="1">
      <c r="A72" s="69"/>
      <c r="B72" s="131"/>
      <c r="C72" s="132"/>
      <c r="D72" s="132"/>
      <c r="E72" s="132"/>
      <c r="F72" s="132"/>
      <c r="G72" s="132"/>
      <c r="H72" s="132"/>
      <c r="I72" s="132"/>
      <c r="J72" s="133"/>
      <c r="K72" s="104"/>
      <c r="L72" s="69"/>
      <c r="M72" s="69"/>
      <c r="N72" s="69"/>
      <c r="O72" s="743"/>
      <c r="P72" s="744"/>
      <c r="Q72" s="728"/>
      <c r="R72" s="729"/>
      <c r="S72" s="515"/>
      <c r="T72" s="515"/>
      <c r="W72" s="445"/>
      <c r="X72" s="525"/>
    </row>
    <row r="73" spans="1:24" ht="13.5" hidden="1" customHeight="1" thickBot="1">
      <c r="A73" s="69"/>
      <c r="B73" s="137"/>
      <c r="C73" s="138"/>
      <c r="D73" s="138"/>
      <c r="E73" s="138"/>
      <c r="F73" s="138"/>
      <c r="G73" s="138"/>
      <c r="H73" s="138"/>
      <c r="I73" s="138"/>
      <c r="J73" s="139"/>
      <c r="K73" s="104"/>
      <c r="M73" s="69"/>
      <c r="N73" s="69"/>
      <c r="O73" s="69"/>
      <c r="P73" s="69"/>
      <c r="Q73" s="106"/>
      <c r="R73" s="106"/>
      <c r="S73" s="69"/>
      <c r="T73" s="69"/>
      <c r="W73" s="445"/>
      <c r="X73" s="525"/>
    </row>
    <row r="74" spans="1:24" ht="15.75" hidden="1">
      <c r="B74" s="105" t="s">
        <v>118</v>
      </c>
      <c r="C74" s="107"/>
      <c r="D74" s="107"/>
      <c r="E74" s="107"/>
      <c r="F74" s="107"/>
      <c r="G74" s="107"/>
      <c r="H74" s="107"/>
      <c r="I74" s="107"/>
      <c r="J74" s="107"/>
      <c r="W74" s="445"/>
      <c r="X74" s="525"/>
    </row>
    <row r="75" spans="1:24" ht="15.75" hidden="1">
      <c r="W75" s="445"/>
      <c r="X75" s="525"/>
    </row>
    <row r="76" spans="1:24" ht="25.5">
      <c r="W76" s="445" t="s">
        <v>39</v>
      </c>
      <c r="X76" s="524" t="s">
        <v>460</v>
      </c>
    </row>
    <row r="77" spans="1:24" ht="15.75">
      <c r="A77" s="69"/>
      <c r="B77" s="69"/>
      <c r="C77" s="69"/>
      <c r="D77" s="69"/>
      <c r="E77" s="69"/>
      <c r="F77" s="69"/>
      <c r="G77" s="69"/>
      <c r="H77" s="69"/>
      <c r="I77" s="69"/>
      <c r="J77" s="69"/>
      <c r="K77" s="69"/>
      <c r="L77" s="69"/>
      <c r="M77" s="69"/>
      <c r="N77" s="69"/>
      <c r="O77" s="69"/>
      <c r="P77" s="69"/>
      <c r="Q77" s="69"/>
      <c r="W77" s="445" t="s">
        <v>40</v>
      </c>
      <c r="X77" s="524" t="s">
        <v>461</v>
      </c>
    </row>
    <row r="78" spans="1:24" ht="16.5" thickBot="1">
      <c r="A78" s="69"/>
      <c r="B78" s="69"/>
      <c r="C78" s="69"/>
      <c r="D78" s="69"/>
      <c r="E78" s="445" t="s">
        <v>42</v>
      </c>
      <c r="F78" s="445" t="s">
        <v>29</v>
      </c>
      <c r="G78" s="445" t="s">
        <v>130</v>
      </c>
      <c r="H78" s="445" t="s">
        <v>435</v>
      </c>
      <c r="I78" s="445" t="s">
        <v>436</v>
      </c>
      <c r="J78" s="445" t="s">
        <v>6</v>
      </c>
      <c r="K78" s="69"/>
      <c r="L78" s="445" t="s">
        <v>437</v>
      </c>
      <c r="M78" s="445" t="s">
        <v>438</v>
      </c>
      <c r="N78" s="445" t="s">
        <v>439</v>
      </c>
      <c r="O78" s="445" t="s">
        <v>440</v>
      </c>
      <c r="P78" s="445" t="s">
        <v>441</v>
      </c>
      <c r="Q78" s="445" t="s">
        <v>442</v>
      </c>
      <c r="W78" s="445" t="s">
        <v>129</v>
      </c>
      <c r="X78" s="524" t="s">
        <v>462</v>
      </c>
    </row>
    <row r="79" spans="1:24" s="22" customFormat="1" ht="18" customHeight="1" thickBot="1">
      <c r="C79" s="758" t="s">
        <v>419</v>
      </c>
      <c r="D79" s="759"/>
      <c r="E79" s="760"/>
      <c r="F79" s="505"/>
      <c r="G79" s="761" t="s">
        <v>92</v>
      </c>
      <c r="H79" s="762"/>
      <c r="I79" s="762"/>
      <c r="J79" s="762"/>
      <c r="K79" s="762"/>
      <c r="L79" s="762"/>
      <c r="M79" s="762"/>
      <c r="N79" s="762"/>
      <c r="O79" s="763"/>
      <c r="P79" s="474" t="s">
        <v>433</v>
      </c>
      <c r="Q79" s="493"/>
      <c r="W79" s="445" t="s">
        <v>42</v>
      </c>
      <c r="X79" s="524" t="s">
        <v>463</v>
      </c>
    </row>
    <row r="80" spans="1:24" s="22" customFormat="1" ht="90" thickBot="1">
      <c r="A80" s="467" t="s">
        <v>1</v>
      </c>
      <c r="B80" s="467" t="s">
        <v>84</v>
      </c>
      <c r="C80" s="499" t="s">
        <v>425</v>
      </c>
      <c r="D80" s="500" t="s">
        <v>429</v>
      </c>
      <c r="E80" s="501" t="s">
        <v>91</v>
      </c>
      <c r="F80" s="513" t="s">
        <v>449</v>
      </c>
      <c r="G80" s="499" t="s">
        <v>467</v>
      </c>
      <c r="H80" s="500" t="s">
        <v>450</v>
      </c>
      <c r="I80" s="500" t="s">
        <v>426</v>
      </c>
      <c r="J80" s="500" t="s">
        <v>94</v>
      </c>
      <c r="K80" s="500" t="s">
        <v>431</v>
      </c>
      <c r="L80" s="500" t="s">
        <v>96</v>
      </c>
      <c r="M80" s="500" t="s">
        <v>97</v>
      </c>
      <c r="N80" s="501" t="s">
        <v>98</v>
      </c>
      <c r="O80" s="499" t="s">
        <v>453</v>
      </c>
      <c r="P80" s="500" t="s">
        <v>454</v>
      </c>
      <c r="Q80" s="501" t="s">
        <v>455</v>
      </c>
      <c r="R80" s="447"/>
      <c r="S80" s="447"/>
      <c r="T80" s="447"/>
      <c r="W80" s="445" t="s">
        <v>29</v>
      </c>
      <c r="X80" s="524" t="s">
        <v>468</v>
      </c>
    </row>
    <row r="81" spans="1:24" ht="25.5">
      <c r="A81" s="473"/>
      <c r="B81" s="476"/>
      <c r="C81" s="476"/>
      <c r="D81" s="476"/>
      <c r="E81" s="476"/>
      <c r="F81" s="476"/>
      <c r="G81" s="350">
        <f>IF(B81&lt;&gt;"",(D$12*60-B$12*F81)*E81,0)</f>
        <v>0</v>
      </c>
      <c r="H81" s="477"/>
      <c r="I81" s="477"/>
      <c r="J81" s="478"/>
      <c r="K81" s="478"/>
      <c r="L81" s="479"/>
      <c r="M81" s="479">
        <v>0.95</v>
      </c>
      <c r="N81" s="479">
        <v>0.95</v>
      </c>
      <c r="O81" s="465" t="str">
        <f t="shared" ref="O81:O92" si="5">IF(L81=0,"",L81*M81*N81)</f>
        <v/>
      </c>
      <c r="P81" s="492" t="str">
        <f>IF(G81=0,"",G81*60/H81*I81*J81*N81*O81)</f>
        <v/>
      </c>
      <c r="Q81" s="466" t="str">
        <f t="shared" ref="Q81:Q93" si="6">IF(P81="","",IF(P81&gt;O$12,"OK","NG"))</f>
        <v/>
      </c>
      <c r="R81" s="94"/>
      <c r="S81" s="94"/>
      <c r="T81" s="97"/>
      <c r="U81" s="2">
        <f t="shared" ref="U81:U92" si="7">B81</f>
        <v>0</v>
      </c>
      <c r="W81" s="445" t="s">
        <v>130</v>
      </c>
      <c r="X81" s="524" t="s">
        <v>472</v>
      </c>
    </row>
    <row r="82" spans="1:24" ht="18">
      <c r="A82" s="473"/>
      <c r="B82" s="476"/>
      <c r="C82" s="476"/>
      <c r="D82" s="476"/>
      <c r="E82" s="473"/>
      <c r="F82" s="473"/>
      <c r="G82" s="350">
        <f t="shared" ref="G82:G92" si="8">IF(B82&lt;&gt;"",(D$12*60-B$12*F82)*E82,0)</f>
        <v>0</v>
      </c>
      <c r="H82" s="477"/>
      <c r="I82" s="477"/>
      <c r="J82" s="478"/>
      <c r="K82" s="478"/>
      <c r="L82" s="479"/>
      <c r="M82" s="479"/>
      <c r="N82" s="479"/>
      <c r="O82" s="457" t="str">
        <f t="shared" si="5"/>
        <v/>
      </c>
      <c r="P82" s="492" t="str">
        <f t="shared" ref="P82:P92" si="9">IF(G82=0,"",G82*60/H82*I82*J82*N82*O82)</f>
        <v/>
      </c>
      <c r="Q82" s="466" t="str">
        <f t="shared" si="6"/>
        <v/>
      </c>
      <c r="R82" s="94"/>
      <c r="S82" s="94"/>
      <c r="T82" s="97"/>
      <c r="U82" s="2">
        <f t="shared" si="7"/>
        <v>0</v>
      </c>
      <c r="W82" s="445" t="s">
        <v>435</v>
      </c>
      <c r="X82" s="524" t="s">
        <v>466</v>
      </c>
    </row>
    <row r="83" spans="1:24" ht="18">
      <c r="A83" s="473"/>
      <c r="B83" s="473"/>
      <c r="C83" s="476"/>
      <c r="D83" s="476"/>
      <c r="E83" s="473"/>
      <c r="F83" s="473"/>
      <c r="G83" s="350">
        <f t="shared" si="8"/>
        <v>0</v>
      </c>
      <c r="H83" s="477"/>
      <c r="I83" s="477"/>
      <c r="J83" s="478"/>
      <c r="K83" s="478"/>
      <c r="L83" s="479"/>
      <c r="M83" s="479"/>
      <c r="N83" s="479"/>
      <c r="O83" s="457" t="str">
        <f t="shared" si="5"/>
        <v/>
      </c>
      <c r="P83" s="492" t="str">
        <f t="shared" si="9"/>
        <v/>
      </c>
      <c r="Q83" s="466" t="str">
        <f t="shared" si="6"/>
        <v/>
      </c>
      <c r="R83" s="94"/>
      <c r="S83" s="94"/>
      <c r="T83" s="97"/>
      <c r="U83" s="2">
        <f t="shared" si="7"/>
        <v>0</v>
      </c>
      <c r="W83" s="445" t="s">
        <v>436</v>
      </c>
      <c r="X83" s="524" t="s">
        <v>464</v>
      </c>
    </row>
    <row r="84" spans="1:24" ht="18">
      <c r="A84" s="473"/>
      <c r="B84" s="473"/>
      <c r="C84" s="476"/>
      <c r="D84" s="476"/>
      <c r="E84" s="473"/>
      <c r="F84" s="473"/>
      <c r="G84" s="350">
        <f t="shared" si="8"/>
        <v>0</v>
      </c>
      <c r="H84" s="477"/>
      <c r="I84" s="477"/>
      <c r="J84" s="478"/>
      <c r="K84" s="478"/>
      <c r="L84" s="478"/>
      <c r="M84" s="478"/>
      <c r="N84" s="479"/>
      <c r="O84" s="457" t="str">
        <f t="shared" si="5"/>
        <v/>
      </c>
      <c r="P84" s="492" t="str">
        <f t="shared" si="9"/>
        <v/>
      </c>
      <c r="Q84" s="466" t="str">
        <f t="shared" si="6"/>
        <v/>
      </c>
      <c r="R84" s="94"/>
      <c r="S84" s="94"/>
      <c r="T84" s="97"/>
      <c r="U84" s="2">
        <f t="shared" si="7"/>
        <v>0</v>
      </c>
      <c r="W84" s="445" t="s">
        <v>6</v>
      </c>
      <c r="X84" s="524" t="s">
        <v>465</v>
      </c>
    </row>
    <row r="85" spans="1:24" ht="25.5">
      <c r="A85" s="473"/>
      <c r="B85" s="473"/>
      <c r="C85" s="476"/>
      <c r="D85" s="476"/>
      <c r="E85" s="473"/>
      <c r="F85" s="473"/>
      <c r="G85" s="350">
        <f t="shared" si="8"/>
        <v>0</v>
      </c>
      <c r="H85" s="477"/>
      <c r="I85" s="477"/>
      <c r="J85" s="478"/>
      <c r="K85" s="478"/>
      <c r="L85" s="478"/>
      <c r="M85" s="478"/>
      <c r="N85" s="479"/>
      <c r="O85" s="457" t="str">
        <f t="shared" si="5"/>
        <v/>
      </c>
      <c r="P85" s="492" t="str">
        <f t="shared" si="9"/>
        <v/>
      </c>
      <c r="Q85" s="466" t="str">
        <f t="shared" si="6"/>
        <v/>
      </c>
      <c r="R85" s="94"/>
      <c r="S85" s="94"/>
      <c r="T85" s="97"/>
      <c r="U85" s="2">
        <f t="shared" si="7"/>
        <v>0</v>
      </c>
      <c r="W85" s="445" t="s">
        <v>437</v>
      </c>
      <c r="X85" s="524" t="s">
        <v>473</v>
      </c>
    </row>
    <row r="86" spans="1:24" ht="25.5">
      <c r="A86" s="473"/>
      <c r="B86" s="473"/>
      <c r="C86" s="476"/>
      <c r="D86" s="476"/>
      <c r="E86" s="473"/>
      <c r="F86" s="473"/>
      <c r="G86" s="350">
        <f t="shared" si="8"/>
        <v>0</v>
      </c>
      <c r="H86" s="477"/>
      <c r="I86" s="477"/>
      <c r="J86" s="478"/>
      <c r="K86" s="478"/>
      <c r="L86" s="478"/>
      <c r="M86" s="478"/>
      <c r="N86" s="479"/>
      <c r="O86" s="457" t="str">
        <f t="shared" si="5"/>
        <v/>
      </c>
      <c r="P86" s="492" t="str">
        <f t="shared" si="9"/>
        <v/>
      </c>
      <c r="Q86" s="466" t="str">
        <f t="shared" si="6"/>
        <v/>
      </c>
      <c r="R86" s="94"/>
      <c r="S86" s="94"/>
      <c r="T86" s="97"/>
      <c r="U86" s="2">
        <f t="shared" si="7"/>
        <v>0</v>
      </c>
      <c r="W86" s="445" t="s">
        <v>438</v>
      </c>
      <c r="X86" s="524" t="s">
        <v>474</v>
      </c>
    </row>
    <row r="87" spans="1:24" ht="25.5">
      <c r="A87" s="473"/>
      <c r="B87" s="473"/>
      <c r="C87" s="476"/>
      <c r="D87" s="476"/>
      <c r="E87" s="473"/>
      <c r="F87" s="473"/>
      <c r="G87" s="350">
        <f t="shared" si="8"/>
        <v>0</v>
      </c>
      <c r="H87" s="477"/>
      <c r="I87" s="477"/>
      <c r="J87" s="478"/>
      <c r="K87" s="478"/>
      <c r="L87" s="478"/>
      <c r="M87" s="478"/>
      <c r="N87" s="479"/>
      <c r="O87" s="457" t="str">
        <f t="shared" si="5"/>
        <v/>
      </c>
      <c r="P87" s="492" t="str">
        <f t="shared" si="9"/>
        <v/>
      </c>
      <c r="Q87" s="466" t="str">
        <f t="shared" si="6"/>
        <v/>
      </c>
      <c r="R87" s="94"/>
      <c r="S87" s="94"/>
      <c r="T87" s="97"/>
      <c r="U87" s="2">
        <f t="shared" si="7"/>
        <v>0</v>
      </c>
      <c r="W87" s="445" t="s">
        <v>439</v>
      </c>
      <c r="X87" s="524" t="s">
        <v>475</v>
      </c>
    </row>
    <row r="88" spans="1:24" ht="38.25">
      <c r="A88" s="473"/>
      <c r="B88" s="473"/>
      <c r="C88" s="476"/>
      <c r="D88" s="476"/>
      <c r="E88" s="473"/>
      <c r="F88" s="473"/>
      <c r="G88" s="350">
        <f t="shared" si="8"/>
        <v>0</v>
      </c>
      <c r="H88" s="477"/>
      <c r="I88" s="477"/>
      <c r="J88" s="478"/>
      <c r="K88" s="478"/>
      <c r="L88" s="478"/>
      <c r="M88" s="478"/>
      <c r="N88" s="479"/>
      <c r="O88" s="457" t="str">
        <f t="shared" si="5"/>
        <v/>
      </c>
      <c r="P88" s="492" t="str">
        <f t="shared" si="9"/>
        <v/>
      </c>
      <c r="Q88" s="466" t="str">
        <f t="shared" si="6"/>
        <v/>
      </c>
      <c r="R88" s="94"/>
      <c r="S88" s="94"/>
      <c r="T88" s="97"/>
      <c r="U88" s="2">
        <f t="shared" si="7"/>
        <v>0</v>
      </c>
      <c r="W88" s="445" t="s">
        <v>440</v>
      </c>
      <c r="X88" s="524" t="s">
        <v>469</v>
      </c>
    </row>
    <row r="89" spans="1:24" ht="18">
      <c r="A89" s="473"/>
      <c r="B89" s="473"/>
      <c r="C89" s="476"/>
      <c r="D89" s="476"/>
      <c r="E89" s="473"/>
      <c r="F89" s="473"/>
      <c r="G89" s="350">
        <f t="shared" si="8"/>
        <v>0</v>
      </c>
      <c r="H89" s="477"/>
      <c r="I89" s="477"/>
      <c r="J89" s="478"/>
      <c r="K89" s="478"/>
      <c r="L89" s="478"/>
      <c r="M89" s="478"/>
      <c r="N89" s="479"/>
      <c r="O89" s="457" t="str">
        <f t="shared" si="5"/>
        <v/>
      </c>
      <c r="P89" s="492" t="str">
        <f t="shared" si="9"/>
        <v/>
      </c>
      <c r="Q89" s="466" t="str">
        <f t="shared" si="6"/>
        <v/>
      </c>
      <c r="R89" s="94"/>
      <c r="S89" s="94"/>
      <c r="T89" s="97"/>
      <c r="U89" s="2">
        <f t="shared" si="7"/>
        <v>0</v>
      </c>
      <c r="W89" s="445" t="s">
        <v>441</v>
      </c>
      <c r="X89" s="524" t="s">
        <v>470</v>
      </c>
    </row>
    <row r="90" spans="1:24" ht="25.5">
      <c r="A90" s="473"/>
      <c r="B90" s="473"/>
      <c r="C90" s="476"/>
      <c r="D90" s="476"/>
      <c r="E90" s="473"/>
      <c r="F90" s="473"/>
      <c r="G90" s="350">
        <f t="shared" si="8"/>
        <v>0</v>
      </c>
      <c r="H90" s="477"/>
      <c r="I90" s="477"/>
      <c r="J90" s="478"/>
      <c r="K90" s="478"/>
      <c r="L90" s="478"/>
      <c r="M90" s="478"/>
      <c r="N90" s="479"/>
      <c r="O90" s="457" t="str">
        <f t="shared" si="5"/>
        <v/>
      </c>
      <c r="P90" s="492" t="str">
        <f t="shared" si="9"/>
        <v/>
      </c>
      <c r="Q90" s="466" t="str">
        <f t="shared" si="6"/>
        <v/>
      </c>
      <c r="R90" s="94"/>
      <c r="S90" s="94"/>
      <c r="T90" s="97"/>
      <c r="U90" s="2">
        <f t="shared" si="7"/>
        <v>0</v>
      </c>
      <c r="W90" s="445" t="s">
        <v>442</v>
      </c>
      <c r="X90" s="524" t="s">
        <v>471</v>
      </c>
    </row>
    <row r="91" spans="1:24" ht="18">
      <c r="A91" s="473"/>
      <c r="B91" s="473"/>
      <c r="C91" s="476"/>
      <c r="D91" s="476"/>
      <c r="E91" s="473"/>
      <c r="F91" s="473"/>
      <c r="G91" s="350">
        <f t="shared" si="8"/>
        <v>0</v>
      </c>
      <c r="H91" s="477"/>
      <c r="I91" s="477"/>
      <c r="J91" s="478"/>
      <c r="K91" s="478"/>
      <c r="L91" s="478"/>
      <c r="M91" s="478"/>
      <c r="N91" s="479"/>
      <c r="O91" s="457" t="str">
        <f t="shared" si="5"/>
        <v/>
      </c>
      <c r="P91" s="492" t="str">
        <f t="shared" si="9"/>
        <v/>
      </c>
      <c r="Q91" s="466" t="str">
        <f t="shared" si="6"/>
        <v/>
      </c>
      <c r="R91" s="94"/>
      <c r="S91" s="94"/>
      <c r="T91" s="97"/>
      <c r="U91" s="2">
        <f t="shared" si="7"/>
        <v>0</v>
      </c>
    </row>
    <row r="92" spans="1:24" ht="18">
      <c r="A92" s="473"/>
      <c r="B92" s="473"/>
      <c r="C92" s="476"/>
      <c r="D92" s="476"/>
      <c r="E92" s="473"/>
      <c r="F92" s="473"/>
      <c r="G92" s="350">
        <f t="shared" si="8"/>
        <v>0</v>
      </c>
      <c r="H92" s="477"/>
      <c r="I92" s="477"/>
      <c r="J92" s="478"/>
      <c r="K92" s="478"/>
      <c r="L92" s="478"/>
      <c r="M92" s="478"/>
      <c r="N92" s="479"/>
      <c r="O92" s="457" t="str">
        <f t="shared" si="5"/>
        <v/>
      </c>
      <c r="P92" s="492" t="str">
        <f t="shared" si="9"/>
        <v/>
      </c>
      <c r="Q92" s="498" t="str">
        <f t="shared" si="6"/>
        <v/>
      </c>
      <c r="R92" s="94"/>
      <c r="S92" s="94"/>
      <c r="T92" s="97"/>
      <c r="U92" s="2">
        <f t="shared" si="7"/>
        <v>0</v>
      </c>
    </row>
    <row r="93" spans="1:24" ht="22.15" customHeight="1">
      <c r="A93" s="69"/>
      <c r="B93" s="69"/>
      <c r="C93" s="69"/>
      <c r="D93" s="69"/>
      <c r="E93" s="69"/>
      <c r="F93" s="69"/>
      <c r="G93" s="69"/>
      <c r="H93" s="69"/>
      <c r="I93" s="69"/>
      <c r="J93" s="69"/>
      <c r="K93" s="91"/>
      <c r="L93" s="91"/>
      <c r="M93" s="69"/>
      <c r="N93" s="69"/>
      <c r="O93" s="503" t="s">
        <v>443</v>
      </c>
      <c r="P93" s="492">
        <f>MIN(P81:P92)</f>
        <v>0</v>
      </c>
      <c r="Q93" s="502" t="str">
        <f t="shared" si="6"/>
        <v>NG</v>
      </c>
      <c r="R93" s="94"/>
      <c r="S93" s="94"/>
    </row>
    <row r="94" spans="1:24" ht="16.5">
      <c r="N94" s="94"/>
      <c r="O94" s="94"/>
    </row>
    <row r="101" spans="1:20" ht="44.25" hidden="1" customHeight="1" thickBot="1">
      <c r="A101" s="752" t="s">
        <v>84</v>
      </c>
      <c r="B101" s="753"/>
      <c r="C101" s="753"/>
      <c r="D101" s="754"/>
      <c r="E101" s="110" t="s">
        <v>122</v>
      </c>
      <c r="F101" s="110"/>
      <c r="G101" s="110" t="s">
        <v>123</v>
      </c>
      <c r="H101" s="110" t="s">
        <v>124</v>
      </c>
      <c r="I101" s="110" t="s">
        <v>125</v>
      </c>
      <c r="J101" s="110" t="s">
        <v>126</v>
      </c>
      <c r="K101" s="110" t="s">
        <v>127</v>
      </c>
      <c r="L101" s="110" t="s">
        <v>127</v>
      </c>
      <c r="M101" s="110" t="s">
        <v>128</v>
      </c>
      <c r="N101" s="110"/>
      <c r="O101" s="111"/>
      <c r="P101" s="111"/>
      <c r="Q101" s="112"/>
      <c r="R101" s="69"/>
      <c r="S101" s="69"/>
      <c r="T101" s="69"/>
    </row>
    <row r="102" spans="1:20" ht="21.75" hidden="1" customHeight="1" thickBot="1">
      <c r="A102" s="752" t="s">
        <v>85</v>
      </c>
      <c r="B102" s="753"/>
      <c r="C102" s="753"/>
      <c r="D102" s="754"/>
      <c r="E102" s="113">
        <v>1</v>
      </c>
      <c r="F102" s="113"/>
      <c r="G102" s="113">
        <v>2</v>
      </c>
      <c r="H102" s="113">
        <v>3</v>
      </c>
      <c r="I102" s="113">
        <v>4</v>
      </c>
      <c r="J102" s="113">
        <v>5</v>
      </c>
      <c r="K102" s="113">
        <v>6</v>
      </c>
      <c r="L102" s="113">
        <v>7</v>
      </c>
      <c r="M102" s="113">
        <v>8</v>
      </c>
      <c r="N102" s="113"/>
      <c r="O102" s="111"/>
      <c r="P102" s="111"/>
      <c r="Q102" s="112"/>
      <c r="R102" s="69"/>
      <c r="S102" s="69"/>
      <c r="T102" s="69"/>
    </row>
    <row r="103" spans="1:20" ht="24.75" hidden="1" customHeight="1">
      <c r="A103" s="767" t="s">
        <v>86</v>
      </c>
      <c r="B103" s="770" t="s">
        <v>87</v>
      </c>
      <c r="C103" s="771"/>
      <c r="D103" s="772"/>
      <c r="E103" s="114" t="s">
        <v>33</v>
      </c>
      <c r="F103" s="114"/>
      <c r="G103" s="114" t="s">
        <v>34</v>
      </c>
      <c r="H103" s="114" t="s">
        <v>35</v>
      </c>
      <c r="I103" s="114" t="s">
        <v>36</v>
      </c>
      <c r="J103" s="114" t="s">
        <v>37</v>
      </c>
      <c r="K103" s="114" t="s">
        <v>38</v>
      </c>
      <c r="L103" s="114" t="s">
        <v>39</v>
      </c>
      <c r="M103" s="114" t="s">
        <v>40</v>
      </c>
      <c r="N103" s="114"/>
      <c r="O103" s="115"/>
      <c r="P103" s="115"/>
      <c r="Q103" s="116"/>
      <c r="R103" s="69"/>
      <c r="S103" s="69"/>
      <c r="T103" s="69"/>
    </row>
    <row r="104" spans="1:20" ht="37.5" hidden="1" customHeight="1">
      <c r="A104" s="768"/>
      <c r="B104" s="773" t="s">
        <v>88</v>
      </c>
      <c r="C104" s="774"/>
      <c r="D104" s="775"/>
      <c r="E104" s="117" t="s">
        <v>131</v>
      </c>
      <c r="F104" s="117"/>
      <c r="G104" s="117" t="s">
        <v>131</v>
      </c>
      <c r="H104" s="117" t="s">
        <v>131</v>
      </c>
      <c r="I104" s="117" t="s">
        <v>131</v>
      </c>
      <c r="J104" s="117" t="s">
        <v>131</v>
      </c>
      <c r="K104" s="117" t="s">
        <v>132</v>
      </c>
      <c r="L104" s="117" t="s">
        <v>131</v>
      </c>
      <c r="M104" s="117" t="s">
        <v>131</v>
      </c>
      <c r="N104" s="117"/>
      <c r="O104" s="117"/>
      <c r="P104" s="117"/>
      <c r="Q104" s="118"/>
      <c r="R104" s="69"/>
      <c r="S104" s="69"/>
      <c r="T104" s="69"/>
    </row>
    <row r="105" spans="1:20" ht="37.5" hidden="1" customHeight="1">
      <c r="A105" s="768"/>
      <c r="B105" s="773" t="s">
        <v>89</v>
      </c>
      <c r="C105" s="774"/>
      <c r="D105" s="775"/>
      <c r="E105" s="117" t="s">
        <v>90</v>
      </c>
      <c r="F105" s="117"/>
      <c r="G105" s="117" t="s">
        <v>90</v>
      </c>
      <c r="H105" s="117" t="s">
        <v>90</v>
      </c>
      <c r="I105" s="117" t="s">
        <v>90</v>
      </c>
      <c r="J105" s="117" t="s">
        <v>90</v>
      </c>
      <c r="K105" s="117" t="s">
        <v>90</v>
      </c>
      <c r="L105" s="117" t="s">
        <v>90</v>
      </c>
      <c r="M105" s="117" t="s">
        <v>90</v>
      </c>
      <c r="N105" s="117"/>
      <c r="O105" s="117"/>
      <c r="P105" s="117"/>
      <c r="Q105" s="118"/>
      <c r="R105" s="69"/>
      <c r="S105" s="69"/>
      <c r="T105" s="69"/>
    </row>
    <row r="106" spans="1:20" ht="35.25" hidden="1" customHeight="1" thickBot="1">
      <c r="A106" s="769"/>
      <c r="B106" s="764" t="s">
        <v>91</v>
      </c>
      <c r="C106" s="765"/>
      <c r="D106" s="766"/>
      <c r="E106" s="119">
        <v>2</v>
      </c>
      <c r="F106" s="119"/>
      <c r="G106" s="119">
        <v>2</v>
      </c>
      <c r="H106" s="119">
        <v>1</v>
      </c>
      <c r="I106" s="119">
        <v>2</v>
      </c>
      <c r="J106" s="119">
        <v>1</v>
      </c>
      <c r="K106" s="119">
        <v>1</v>
      </c>
      <c r="L106" s="119">
        <v>1</v>
      </c>
      <c r="M106" s="119">
        <v>2</v>
      </c>
      <c r="N106" s="119"/>
      <c r="O106" s="119"/>
      <c r="P106" s="119"/>
      <c r="Q106" s="120"/>
      <c r="R106" s="69"/>
      <c r="S106" s="69"/>
      <c r="T106" s="69"/>
    </row>
    <row r="107" spans="1:20" ht="39.75" hidden="1" customHeight="1">
      <c r="A107" s="768" t="s">
        <v>92</v>
      </c>
      <c r="B107" s="776" t="s">
        <v>93</v>
      </c>
      <c r="C107" s="777"/>
      <c r="D107" s="778"/>
      <c r="E107" s="121">
        <v>860</v>
      </c>
      <c r="F107" s="121"/>
      <c r="G107" s="121">
        <v>860</v>
      </c>
      <c r="H107" s="121">
        <v>860</v>
      </c>
      <c r="I107" s="121">
        <v>860</v>
      </c>
      <c r="J107" s="121">
        <v>860</v>
      </c>
      <c r="K107" s="121">
        <v>860</v>
      </c>
      <c r="L107" s="121">
        <v>860</v>
      </c>
      <c r="M107" s="121">
        <v>860</v>
      </c>
      <c r="N107" s="121"/>
      <c r="O107" s="121"/>
      <c r="P107" s="121"/>
      <c r="Q107" s="122"/>
      <c r="R107" s="69"/>
      <c r="S107" s="69"/>
      <c r="T107" s="69"/>
    </row>
    <row r="108" spans="1:20" ht="39.75" hidden="1" customHeight="1">
      <c r="A108" s="768"/>
      <c r="B108" s="773" t="s">
        <v>94</v>
      </c>
      <c r="C108" s="774"/>
      <c r="D108" s="775"/>
      <c r="E108" s="123">
        <v>0.43</v>
      </c>
      <c r="F108" s="123"/>
      <c r="G108" s="123">
        <v>0.43</v>
      </c>
      <c r="H108" s="123">
        <v>0.46</v>
      </c>
      <c r="I108" s="123">
        <v>0.43</v>
      </c>
      <c r="J108" s="123">
        <v>0.43</v>
      </c>
      <c r="K108" s="123">
        <v>0.46</v>
      </c>
      <c r="L108" s="123">
        <v>0.46</v>
      </c>
      <c r="M108" s="123">
        <v>0.43</v>
      </c>
      <c r="N108" s="123"/>
      <c r="O108" s="123"/>
      <c r="P108" s="123"/>
      <c r="Q108" s="124"/>
      <c r="R108" s="69"/>
      <c r="S108" s="69"/>
      <c r="T108" s="69"/>
    </row>
    <row r="109" spans="1:20" ht="39.75" hidden="1" customHeight="1">
      <c r="A109" s="768"/>
      <c r="B109" s="773" t="s">
        <v>422</v>
      </c>
      <c r="C109" s="774"/>
      <c r="D109" s="775"/>
      <c r="E109" s="125">
        <v>40</v>
      </c>
      <c r="F109" s="125"/>
      <c r="G109" s="125">
        <v>15</v>
      </c>
      <c r="H109" s="125">
        <v>30</v>
      </c>
      <c r="I109" s="125">
        <v>33</v>
      </c>
      <c r="J109" s="125">
        <v>12</v>
      </c>
      <c r="K109" s="125">
        <v>29</v>
      </c>
      <c r="L109" s="125">
        <v>29</v>
      </c>
      <c r="M109" s="125">
        <v>33</v>
      </c>
      <c r="N109" s="125"/>
      <c r="O109" s="125"/>
      <c r="P109" s="125"/>
      <c r="Q109" s="126"/>
      <c r="R109" s="69"/>
      <c r="S109" s="69"/>
      <c r="T109" s="69"/>
    </row>
    <row r="110" spans="1:20" ht="36.75" hidden="1" customHeight="1">
      <c r="A110" s="768"/>
      <c r="B110" s="773" t="s">
        <v>96</v>
      </c>
      <c r="C110" s="774"/>
      <c r="D110" s="775"/>
      <c r="E110" s="123">
        <v>0.75</v>
      </c>
      <c r="F110" s="123"/>
      <c r="G110" s="123">
        <v>0.75</v>
      </c>
      <c r="H110" s="123">
        <v>0.85</v>
      </c>
      <c r="I110" s="123">
        <v>0.75</v>
      </c>
      <c r="J110" s="123">
        <v>0.75</v>
      </c>
      <c r="K110" s="123">
        <v>0.85</v>
      </c>
      <c r="L110" s="123">
        <v>0.85</v>
      </c>
      <c r="M110" s="123">
        <v>0.75</v>
      </c>
      <c r="N110" s="123"/>
      <c r="O110" s="123"/>
      <c r="P110" s="123"/>
      <c r="Q110" s="124"/>
      <c r="R110" s="69"/>
      <c r="S110" s="69"/>
      <c r="T110" s="69"/>
    </row>
    <row r="111" spans="1:20" ht="41.25" hidden="1" customHeight="1">
      <c r="A111" s="768"/>
      <c r="B111" s="773" t="s">
        <v>97</v>
      </c>
      <c r="C111" s="774"/>
      <c r="D111" s="775"/>
      <c r="E111" s="123">
        <v>0.95</v>
      </c>
      <c r="F111" s="123"/>
      <c r="G111" s="123">
        <v>0.9</v>
      </c>
      <c r="H111" s="123">
        <v>0.95</v>
      </c>
      <c r="I111" s="123">
        <v>0.95</v>
      </c>
      <c r="J111" s="123">
        <v>0.9</v>
      </c>
      <c r="K111" s="123">
        <v>0.95</v>
      </c>
      <c r="L111" s="123">
        <v>0.95</v>
      </c>
      <c r="M111" s="123">
        <v>0.95</v>
      </c>
      <c r="N111" s="123"/>
      <c r="O111" s="123"/>
      <c r="P111" s="123"/>
      <c r="Q111" s="124"/>
      <c r="R111" s="69"/>
      <c r="S111" s="69"/>
      <c r="T111" s="69"/>
    </row>
    <row r="112" spans="1:20" ht="37.5" hidden="1" customHeight="1">
      <c r="A112" s="768"/>
      <c r="B112" s="773" t="s">
        <v>98</v>
      </c>
      <c r="C112" s="774"/>
      <c r="D112" s="775"/>
      <c r="E112" s="123">
        <v>0.95</v>
      </c>
      <c r="F112" s="123"/>
      <c r="G112" s="123">
        <v>0.99</v>
      </c>
      <c r="H112" s="123">
        <v>0.99</v>
      </c>
      <c r="I112" s="123">
        <v>0.95</v>
      </c>
      <c r="J112" s="123">
        <v>0.99</v>
      </c>
      <c r="K112" s="123">
        <v>0.99</v>
      </c>
      <c r="L112" s="123">
        <v>0.99</v>
      </c>
      <c r="M112" s="123">
        <v>0.95</v>
      </c>
      <c r="N112" s="123"/>
      <c r="O112" s="123"/>
      <c r="P112" s="123"/>
      <c r="Q112" s="123"/>
      <c r="R112" s="91"/>
      <c r="S112" s="91"/>
      <c r="T112" s="91"/>
    </row>
    <row r="113" spans="1:20" ht="40.5" hidden="1" customHeight="1">
      <c r="A113" s="768"/>
      <c r="B113" s="773" t="s">
        <v>99</v>
      </c>
      <c r="C113" s="774"/>
      <c r="D113" s="775"/>
      <c r="E113" s="448">
        <f t="shared" ref="E113:M113" si="10">IF(E110=0,"",E110*E111*E112)</f>
        <v>0.67687499999999989</v>
      </c>
      <c r="F113" s="448"/>
      <c r="G113" s="448">
        <f t="shared" si="10"/>
        <v>0.66825000000000001</v>
      </c>
      <c r="H113" s="448">
        <f t="shared" si="10"/>
        <v>0.79942499999999994</v>
      </c>
      <c r="I113" s="448">
        <f t="shared" si="10"/>
        <v>0.67687499999999989</v>
      </c>
      <c r="J113" s="448">
        <f t="shared" si="10"/>
        <v>0.66825000000000001</v>
      </c>
      <c r="K113" s="448">
        <f t="shared" si="10"/>
        <v>0.79942499999999994</v>
      </c>
      <c r="L113" s="448">
        <f t="shared" si="10"/>
        <v>0.79942499999999994</v>
      </c>
      <c r="M113" s="448">
        <f t="shared" si="10"/>
        <v>0.67687499999999989</v>
      </c>
      <c r="N113" s="448" t="str">
        <f>IF(N110=0,"",N110*N111*N112)</f>
        <v/>
      </c>
      <c r="O113" s="448" t="str">
        <f t="shared" ref="O113:Q113" si="11">IF(O110=0,"",O110*O111*O112)</f>
        <v/>
      </c>
      <c r="P113" s="448" t="str">
        <f t="shared" si="11"/>
        <v/>
      </c>
      <c r="Q113" s="448" t="str">
        <f t="shared" si="11"/>
        <v/>
      </c>
      <c r="R113" s="91"/>
      <c r="S113" s="91"/>
      <c r="T113" s="91"/>
    </row>
    <row r="114" spans="1:20" ht="40.5" hidden="1" customHeight="1">
      <c r="A114" s="768"/>
      <c r="B114" s="773" t="s">
        <v>100</v>
      </c>
      <c r="C114" s="774"/>
      <c r="D114" s="775"/>
      <c r="E114" s="449">
        <f>IF(E107=0,"",((E107*E108*60)/E109)*E113*E106)</f>
        <v>750.92512499999998</v>
      </c>
      <c r="F114" s="449"/>
      <c r="G114" s="449">
        <f t="shared" ref="G114:Q114" si="12">IF(G107=0,"",((G107*G108*60)/G109)*G113*G106)</f>
        <v>1976.9508000000001</v>
      </c>
      <c r="H114" s="449">
        <f t="shared" si="12"/>
        <v>632.50505999999996</v>
      </c>
      <c r="I114" s="449">
        <v>620</v>
      </c>
      <c r="J114" s="449">
        <f t="shared" si="12"/>
        <v>1235.5942500000001</v>
      </c>
      <c r="K114" s="449">
        <f t="shared" si="12"/>
        <v>654.31557931034479</v>
      </c>
      <c r="L114" s="449">
        <f t="shared" si="12"/>
        <v>654.31557931034479</v>
      </c>
      <c r="M114" s="449">
        <f t="shared" si="12"/>
        <v>910.21227272727265</v>
      </c>
      <c r="N114" s="449" t="str">
        <f t="shared" si="12"/>
        <v/>
      </c>
      <c r="O114" s="449" t="str">
        <f t="shared" si="12"/>
        <v/>
      </c>
      <c r="P114" s="449" t="str">
        <f t="shared" si="12"/>
        <v/>
      </c>
      <c r="Q114" s="450" t="str">
        <f t="shared" si="12"/>
        <v/>
      </c>
      <c r="R114" s="69"/>
      <c r="S114" s="69"/>
      <c r="T114" s="69"/>
    </row>
    <row r="115" spans="1:20" ht="42" hidden="1" customHeight="1">
      <c r="A115" s="768"/>
      <c r="B115" s="779" t="s">
        <v>133</v>
      </c>
      <c r="C115" s="780"/>
      <c r="D115" s="781"/>
      <c r="E115" s="451">
        <f>IF(E114="","",E114)</f>
        <v>750.92512499999998</v>
      </c>
      <c r="F115" s="451"/>
      <c r="G115" s="451">
        <f>IF(G114="","",IF(G114&gt;=E115*G112,E115*G112,G114))</f>
        <v>743.41587374999995</v>
      </c>
      <c r="H115" s="451">
        <f t="shared" ref="H115:Q115" si="13">IF(H114="","",IF(H114&gt;=G115*H112,G115*H112,H114))</f>
        <v>632.50505999999996</v>
      </c>
      <c r="I115" s="451">
        <f t="shared" si="13"/>
        <v>600.87980699999991</v>
      </c>
      <c r="J115" s="451">
        <f t="shared" si="13"/>
        <v>594.8710089299999</v>
      </c>
      <c r="K115" s="451">
        <f t="shared" si="13"/>
        <v>588.92229884069991</v>
      </c>
      <c r="L115" s="451">
        <f t="shared" si="13"/>
        <v>583.03307585229288</v>
      </c>
      <c r="M115" s="451">
        <f t="shared" si="13"/>
        <v>553.88142205967824</v>
      </c>
      <c r="N115" s="451" t="str">
        <f t="shared" si="13"/>
        <v/>
      </c>
      <c r="O115" s="451" t="str">
        <f t="shared" si="13"/>
        <v/>
      </c>
      <c r="P115" s="451" t="str">
        <f t="shared" si="13"/>
        <v/>
      </c>
      <c r="Q115" s="452" t="str">
        <f t="shared" si="13"/>
        <v/>
      </c>
      <c r="R115" s="69"/>
      <c r="S115" s="69"/>
      <c r="T115" s="69"/>
    </row>
    <row r="116" spans="1:20" ht="41.25" hidden="1" customHeight="1" thickBot="1">
      <c r="A116" s="87"/>
      <c r="B116" s="764" t="s">
        <v>102</v>
      </c>
      <c r="C116" s="765"/>
      <c r="D116" s="766"/>
      <c r="E116" s="453" t="e">
        <f>IF(E115="","",IF(G115="","",IF((E114*PRODUCT(H$49:$R$49,#REF!)&lt;$D$60),"N/G","")))</f>
        <v>#REF!</v>
      </c>
      <c r="F116" s="453"/>
      <c r="G116" s="453" t="e">
        <f>IF(G115="","",IF(H115="","",IF((G114*PRODUCT(I$49:$R$49,#REF!)&lt;$D$60),"N/G","")))</f>
        <v>#REF!</v>
      </c>
      <c r="H116" s="453" t="e">
        <f>IF(H115="","",IF(I115="","",IF((H114*PRODUCT(J$49:$R$49,#REF!)&lt;$D$60),"N/G","")))</f>
        <v>#REF!</v>
      </c>
      <c r="I116" s="453" t="e">
        <f>IF(I115="","",IF(J115="","",IF((I114*PRODUCT(K$49:$R$49,#REF!)&lt;$D$60),"N/G","")))</f>
        <v>#REF!</v>
      </c>
      <c r="J116" s="453" t="e">
        <f>IF(J115="","",IF(K115="","",IF((J114*PRODUCT(L$49:$R$49,#REF!)&lt;$D$60),"N/G","")))</f>
        <v>#REF!</v>
      </c>
      <c r="K116" s="453" t="e">
        <f>IF(K115="","",IF(L115="","",IF((K114*PRODUCT(M$49:$R$49,#REF!)&lt;$D$60),"N/G","")))</f>
        <v>#REF!</v>
      </c>
      <c r="L116" s="453" t="e">
        <f>IF(L115="","",IF(M115="","",IF((L114*PRODUCT(N$49:$R$49,#REF!)&lt;$D$60),"N/G","")))</f>
        <v>#REF!</v>
      </c>
      <c r="M116" s="453" t="str">
        <f>IF(M115="","",IF(N115="","",IF((M114*PRODUCT(O$49:$R$49,#REF!)&lt;$D$60),"N/G","")))</f>
        <v/>
      </c>
      <c r="N116" s="453" t="str">
        <f>IF(N115="","",IF(O115="","",IF((N114*PRODUCT(P$49:$R$49,#REF!)&lt;$D$60),"N/G","")))</f>
        <v/>
      </c>
      <c r="O116" s="453" t="str">
        <f>IF(O115="","",IF(P115="","",IF((O114*PRODUCT(Q$49:$R$49,#REF!)&lt;$D$60),"N/G","")))</f>
        <v/>
      </c>
      <c r="P116" s="453" t="str">
        <f>IF(P115="","",IF(Q115="","",IF((P114*PRODUCT(R$49:$R$49,#REF!)&lt;$D$60),"N/G","")))</f>
        <v/>
      </c>
      <c r="Q116" s="454" t="str">
        <f>IF(Q115="","",IF(R115="","",IF((Q114*PRODUCT($R$49:R$49,#REF!)&lt;$D$60),"N/G","")))</f>
        <v/>
      </c>
      <c r="R116" s="69"/>
      <c r="S116" s="69"/>
      <c r="T116" s="69"/>
    </row>
    <row r="117" spans="1:20" ht="9" hidden="1" customHeight="1">
      <c r="A117" s="95"/>
      <c r="B117" s="96"/>
      <c r="C117" s="96"/>
      <c r="D117" s="96"/>
      <c r="E117" s="455"/>
      <c r="F117" s="455"/>
      <c r="G117" s="455"/>
      <c r="H117" s="455"/>
      <c r="I117" s="455"/>
      <c r="J117" s="455"/>
      <c r="K117" s="455"/>
      <c r="L117" s="455"/>
      <c r="M117" s="455"/>
      <c r="N117" s="455"/>
      <c r="O117" s="455"/>
      <c r="P117" s="455"/>
      <c r="Q117" s="455"/>
      <c r="R117" s="69"/>
      <c r="S117" s="69"/>
      <c r="T117" s="69"/>
    </row>
    <row r="118" spans="1:20" ht="9" hidden="1" customHeight="1">
      <c r="A118" s="95"/>
      <c r="B118" s="96"/>
      <c r="C118" s="96"/>
      <c r="D118" s="96"/>
      <c r="E118" s="455"/>
      <c r="F118" s="455"/>
      <c r="G118" s="455"/>
      <c r="H118" s="455"/>
      <c r="I118" s="455"/>
      <c r="J118" s="455"/>
      <c r="K118" s="455"/>
      <c r="L118" s="455"/>
      <c r="M118" s="455"/>
      <c r="N118" s="455"/>
      <c r="O118" s="455"/>
      <c r="P118" s="455"/>
      <c r="Q118" s="455"/>
      <c r="R118" s="69"/>
      <c r="S118" s="69"/>
      <c r="T118" s="69"/>
    </row>
    <row r="119" spans="1:20" ht="22.5" hidden="1" customHeight="1" thickBot="1">
      <c r="A119" s="129" t="s">
        <v>103</v>
      </c>
      <c r="B119" s="96"/>
      <c r="D119" s="130"/>
      <c r="E119" s="456" t="e">
        <f>($C123/G112/H112/I112/J112/K112/L112/M112/N112/O112/P112/Q112)</f>
        <v>#DIV/0!</v>
      </c>
      <c r="F119" s="456"/>
      <c r="G119" s="456" t="e">
        <f>($C123/H112/I112/J112/K112/L112/M112/N112/O112/P112/Q112)</f>
        <v>#DIV/0!</v>
      </c>
      <c r="H119" s="456" t="e">
        <f>($C123/I112/J112/K112/L112/M112/N112/O112/P112/Q112)</f>
        <v>#DIV/0!</v>
      </c>
      <c r="I119" s="456" t="e">
        <f>($C123/J112/K112/L112/M112/N112/O112/P112/Q112)</f>
        <v>#DIV/0!</v>
      </c>
      <c r="J119" s="456" t="e">
        <f>($C123/K112/L112/M112/N112/O112/P112/Q112)</f>
        <v>#DIV/0!</v>
      </c>
      <c r="K119" s="456" t="e">
        <f>($C123/L112/M112/N112/O112/P112/Q112)</f>
        <v>#DIV/0!</v>
      </c>
      <c r="L119" s="456">
        <f t="shared" ref="L119:P119" si="14">IF(L112&gt;0,($C123),"")</f>
        <v>600</v>
      </c>
      <c r="M119" s="456">
        <f>IF(M112&gt;0,($C123),"")</f>
        <v>600</v>
      </c>
      <c r="N119" s="456" t="str">
        <f t="shared" si="14"/>
        <v/>
      </c>
      <c r="O119" s="456" t="str">
        <f t="shared" si="14"/>
        <v/>
      </c>
      <c r="P119" s="456" t="str">
        <f t="shared" si="14"/>
        <v/>
      </c>
      <c r="Q119" s="456" t="str">
        <f>IF(Q112&gt;0,($C123),"")</f>
        <v/>
      </c>
      <c r="R119" s="69"/>
      <c r="S119" s="69"/>
      <c r="T119" s="69"/>
    </row>
    <row r="120" spans="1:20" ht="9" hidden="1" customHeight="1">
      <c r="A120" s="95"/>
      <c r="B120" s="96"/>
      <c r="C120" s="96"/>
      <c r="D120" s="96"/>
      <c r="E120" s="97"/>
      <c r="F120" s="97"/>
      <c r="G120" s="97"/>
      <c r="H120" s="97"/>
      <c r="I120" s="97"/>
      <c r="J120" s="97"/>
      <c r="K120" s="97"/>
      <c r="L120" s="97"/>
      <c r="M120" s="97"/>
      <c r="N120" s="97"/>
      <c r="O120" s="97"/>
      <c r="P120" s="97"/>
      <c r="Q120" s="97"/>
      <c r="R120" s="69"/>
      <c r="S120" s="69"/>
      <c r="T120" s="69"/>
    </row>
    <row r="121" spans="1:20" ht="9" hidden="1" customHeight="1">
      <c r="A121" s="95"/>
      <c r="B121" s="96"/>
      <c r="C121" s="96"/>
      <c r="D121" s="96"/>
      <c r="E121" s="97"/>
      <c r="F121" s="97"/>
      <c r="G121" s="97"/>
      <c r="H121" s="97"/>
      <c r="I121" s="97"/>
      <c r="J121" s="97"/>
      <c r="K121" s="97"/>
      <c r="L121" s="97"/>
      <c r="M121" s="97"/>
      <c r="N121" s="97"/>
      <c r="O121" s="97"/>
      <c r="P121" s="97"/>
      <c r="Q121" s="97"/>
      <c r="R121" s="69"/>
      <c r="S121" s="69"/>
      <c r="T121" s="69"/>
    </row>
    <row r="122" spans="1:20" ht="9" hidden="1" customHeight="1" thickBot="1">
      <c r="A122" s="95"/>
      <c r="B122" s="96"/>
      <c r="C122" s="96"/>
      <c r="D122" s="96"/>
      <c r="E122" s="97"/>
      <c r="F122" s="97"/>
      <c r="G122" s="97"/>
      <c r="H122" s="97"/>
      <c r="I122" s="97"/>
      <c r="J122" s="97"/>
      <c r="K122" s="97"/>
      <c r="L122" s="97"/>
      <c r="M122" s="97"/>
      <c r="N122" s="97"/>
      <c r="O122" s="97"/>
      <c r="P122" s="97"/>
      <c r="Q122" s="97"/>
      <c r="R122" s="69"/>
      <c r="S122" s="69"/>
      <c r="T122" s="69"/>
    </row>
    <row r="123" spans="1:20" ht="38.25" hidden="1" customHeight="1" thickBot="1">
      <c r="A123" s="698" t="s">
        <v>104</v>
      </c>
      <c r="B123" s="699"/>
      <c r="C123" s="101">
        <f>Q147</f>
        <v>600</v>
      </c>
      <c r="D123" s="95" t="s">
        <v>105</v>
      </c>
      <c r="E123" s="102">
        <f>IF(C123="","",C123*1.2 )</f>
        <v>720</v>
      </c>
      <c r="F123" s="514"/>
      <c r="G123" s="698" t="s">
        <v>106</v>
      </c>
      <c r="H123" s="699"/>
      <c r="I123" s="102"/>
      <c r="J123" s="96" t="s">
        <v>107</v>
      </c>
      <c r="K123" s="102"/>
      <c r="L123" s="700" t="s">
        <v>108</v>
      </c>
      <c r="M123" s="701"/>
      <c r="N123" s="101"/>
      <c r="O123" s="698" t="s">
        <v>134</v>
      </c>
      <c r="P123" s="699"/>
      <c r="Q123" s="101"/>
      <c r="R123" s="69"/>
      <c r="S123" s="69"/>
      <c r="T123" s="69"/>
    </row>
    <row r="124" spans="1:20" ht="19.5" hidden="1" customHeight="1">
      <c r="E124" s="103"/>
      <c r="F124" s="103"/>
      <c r="G124" s="103"/>
      <c r="H124" s="103"/>
      <c r="I124" s="103"/>
      <c r="J124" s="103"/>
      <c r="K124" s="103"/>
      <c r="L124" s="103"/>
      <c r="M124" s="69"/>
      <c r="N124" s="69"/>
      <c r="O124" s="69"/>
      <c r="P124" s="69"/>
      <c r="Q124" s="69"/>
      <c r="R124" s="69"/>
      <c r="S124" s="69"/>
      <c r="T124" s="69"/>
    </row>
    <row r="125" spans="1:20" hidden="1"/>
    <row r="126" spans="1:20" hidden="1"/>
    <row r="127" spans="1:20" ht="27" customHeight="1">
      <c r="A127" s="504"/>
    </row>
    <row r="128" spans="1:20" ht="15">
      <c r="A128" s="782"/>
      <c r="B128" s="782"/>
      <c r="C128" s="782"/>
      <c r="D128" s="782"/>
      <c r="E128" s="782"/>
      <c r="F128" s="782"/>
      <c r="G128" s="782"/>
      <c r="H128" s="782"/>
      <c r="I128" s="782"/>
      <c r="J128" s="782"/>
      <c r="K128" s="782"/>
      <c r="L128" s="782"/>
      <c r="M128" s="782"/>
      <c r="N128" s="782"/>
      <c r="O128" s="782"/>
      <c r="P128" s="782"/>
      <c r="Q128" s="782"/>
      <c r="R128" s="782"/>
      <c r="S128" s="509"/>
      <c r="T128" s="509"/>
    </row>
    <row r="129" spans="1:20" ht="15">
      <c r="A129" s="782"/>
      <c r="B129" s="782"/>
      <c r="C129" s="782"/>
      <c r="D129" s="782"/>
      <c r="E129" s="782"/>
      <c r="F129" s="782"/>
      <c r="G129" s="782"/>
      <c r="H129" s="782"/>
      <c r="I129" s="782"/>
      <c r="J129" s="782"/>
      <c r="K129" s="782"/>
      <c r="L129" s="782"/>
      <c r="M129" s="782"/>
      <c r="N129" s="782"/>
      <c r="O129" s="782"/>
      <c r="P129" s="782"/>
      <c r="Q129" s="782"/>
      <c r="R129" s="782"/>
      <c r="S129" s="509"/>
      <c r="T129" s="509"/>
    </row>
    <row r="130" spans="1:20" ht="15">
      <c r="A130" s="782"/>
      <c r="B130" s="782"/>
      <c r="C130" s="782"/>
      <c r="D130" s="782"/>
      <c r="E130" s="782"/>
      <c r="F130" s="782"/>
      <c r="G130" s="782"/>
      <c r="H130" s="782"/>
      <c r="I130" s="782"/>
      <c r="J130" s="782"/>
      <c r="K130" s="782"/>
      <c r="L130" s="782"/>
      <c r="M130" s="782"/>
      <c r="N130" s="782"/>
      <c r="O130" s="782"/>
      <c r="P130" s="782"/>
      <c r="Q130" s="782"/>
      <c r="R130" s="782"/>
      <c r="S130" s="509"/>
      <c r="T130" s="509"/>
    </row>
    <row r="131" spans="1:20" ht="15">
      <c r="A131" s="782"/>
      <c r="B131" s="782"/>
      <c r="C131" s="782"/>
      <c r="D131" s="782"/>
      <c r="E131" s="782"/>
      <c r="F131" s="782"/>
      <c r="G131" s="782"/>
      <c r="H131" s="782"/>
      <c r="I131" s="782"/>
      <c r="J131" s="782"/>
      <c r="K131" s="782"/>
      <c r="L131" s="782"/>
      <c r="M131" s="782"/>
      <c r="N131" s="782"/>
      <c r="O131" s="782"/>
      <c r="P131" s="782"/>
      <c r="Q131" s="782"/>
      <c r="R131" s="782"/>
      <c r="S131" s="509"/>
      <c r="T131" s="509"/>
    </row>
    <row r="132" spans="1:20" ht="15">
      <c r="A132" s="782"/>
      <c r="B132" s="782"/>
      <c r="C132" s="782"/>
      <c r="D132" s="782"/>
      <c r="E132" s="782"/>
      <c r="F132" s="782"/>
      <c r="G132" s="782"/>
      <c r="H132" s="782"/>
      <c r="I132" s="782"/>
      <c r="J132" s="782"/>
      <c r="K132" s="782"/>
      <c r="L132" s="782"/>
      <c r="M132" s="782"/>
      <c r="N132" s="782"/>
      <c r="O132" s="782"/>
      <c r="P132" s="782"/>
      <c r="Q132" s="782"/>
      <c r="R132" s="782"/>
      <c r="S132" s="509"/>
      <c r="T132" s="509"/>
    </row>
    <row r="133" spans="1:20" ht="15">
      <c r="A133" s="782"/>
      <c r="B133" s="782"/>
      <c r="C133" s="782"/>
      <c r="D133" s="782"/>
      <c r="E133" s="782"/>
      <c r="F133" s="782"/>
      <c r="G133" s="782"/>
      <c r="H133" s="782"/>
      <c r="I133" s="782"/>
      <c r="J133" s="782"/>
      <c r="K133" s="782"/>
      <c r="L133" s="782"/>
      <c r="M133" s="782"/>
      <c r="N133" s="782"/>
      <c r="O133" s="782"/>
      <c r="P133" s="782"/>
      <c r="Q133" s="782"/>
      <c r="R133" s="782"/>
      <c r="S133" s="509"/>
      <c r="T133" s="509"/>
    </row>
    <row r="134" spans="1:20" ht="15">
      <c r="A134" s="782"/>
      <c r="B134" s="782"/>
      <c r="C134" s="782"/>
      <c r="D134" s="782"/>
      <c r="E134" s="782"/>
      <c r="F134" s="782"/>
      <c r="G134" s="782"/>
      <c r="H134" s="782"/>
      <c r="I134" s="782"/>
      <c r="J134" s="782"/>
      <c r="K134" s="782"/>
      <c r="L134" s="782"/>
      <c r="M134" s="782"/>
      <c r="N134" s="782"/>
      <c r="O134" s="782"/>
      <c r="P134" s="782"/>
      <c r="Q134" s="782"/>
      <c r="R134" s="782"/>
      <c r="S134" s="509"/>
      <c r="T134" s="509"/>
    </row>
    <row r="135" spans="1:20" ht="15">
      <c r="A135" s="782"/>
      <c r="B135" s="782"/>
      <c r="C135" s="782"/>
      <c r="D135" s="782"/>
      <c r="E135" s="782"/>
      <c r="F135" s="782"/>
      <c r="G135" s="782"/>
      <c r="H135" s="782"/>
      <c r="I135" s="782"/>
      <c r="J135" s="782"/>
      <c r="K135" s="782"/>
      <c r="L135" s="782"/>
      <c r="M135" s="782"/>
      <c r="N135" s="782"/>
      <c r="O135" s="782"/>
      <c r="P135" s="782"/>
      <c r="Q135" s="782"/>
      <c r="R135" s="782"/>
      <c r="S135" s="509"/>
      <c r="T135" s="509"/>
    </row>
    <row r="136" spans="1:20" ht="15">
      <c r="A136" s="782"/>
      <c r="B136" s="782"/>
      <c r="C136" s="782"/>
      <c r="D136" s="782"/>
      <c r="E136" s="782"/>
      <c r="F136" s="782"/>
      <c r="G136" s="782"/>
      <c r="H136" s="782"/>
      <c r="I136" s="782"/>
      <c r="J136" s="782"/>
      <c r="K136" s="782"/>
      <c r="L136" s="782"/>
      <c r="M136" s="782"/>
      <c r="N136" s="782"/>
      <c r="O136" s="782"/>
      <c r="P136" s="782"/>
      <c r="Q136" s="782"/>
      <c r="R136" s="782"/>
      <c r="S136" s="509"/>
      <c r="T136" s="509"/>
    </row>
    <row r="137" spans="1:20" ht="15">
      <c r="A137" s="782"/>
      <c r="B137" s="782"/>
      <c r="C137" s="782"/>
      <c r="D137" s="782"/>
      <c r="E137" s="782"/>
      <c r="F137" s="782"/>
      <c r="G137" s="782"/>
      <c r="H137" s="782"/>
      <c r="I137" s="782"/>
      <c r="J137" s="782"/>
      <c r="K137" s="782"/>
      <c r="L137" s="782"/>
      <c r="M137" s="782"/>
      <c r="N137" s="782"/>
      <c r="O137" s="782"/>
      <c r="P137" s="782"/>
      <c r="Q137" s="782"/>
      <c r="R137" s="782"/>
      <c r="S137" s="509"/>
      <c r="T137" s="509"/>
    </row>
    <row r="138" spans="1:20" ht="15">
      <c r="A138" s="782"/>
      <c r="B138" s="782"/>
      <c r="C138" s="782"/>
      <c r="D138" s="782"/>
      <c r="E138" s="782"/>
      <c r="F138" s="782"/>
      <c r="G138" s="782"/>
      <c r="H138" s="782"/>
      <c r="I138" s="782"/>
      <c r="J138" s="782"/>
      <c r="K138" s="782"/>
      <c r="L138" s="782"/>
      <c r="M138" s="782"/>
      <c r="N138" s="782"/>
      <c r="O138" s="782"/>
      <c r="P138" s="782"/>
      <c r="Q138" s="782"/>
      <c r="R138" s="782"/>
      <c r="S138" s="509"/>
      <c r="T138" s="509"/>
    </row>
    <row r="139" spans="1:20" ht="15">
      <c r="A139" s="782"/>
      <c r="B139" s="782"/>
      <c r="C139" s="782"/>
      <c r="D139" s="782"/>
      <c r="E139" s="782"/>
      <c r="F139" s="782"/>
      <c r="G139" s="782"/>
      <c r="H139" s="782"/>
      <c r="I139" s="782"/>
      <c r="J139" s="782"/>
      <c r="K139" s="782"/>
      <c r="L139" s="782"/>
      <c r="M139" s="782"/>
      <c r="N139" s="782"/>
      <c r="O139" s="782"/>
      <c r="P139" s="782"/>
      <c r="Q139" s="782"/>
      <c r="R139" s="782"/>
      <c r="S139" s="509"/>
      <c r="T139" s="509"/>
    </row>
    <row r="140" spans="1:20" ht="15">
      <c r="A140" s="782"/>
      <c r="B140" s="782"/>
      <c r="C140" s="782"/>
      <c r="D140" s="782"/>
      <c r="E140" s="782"/>
      <c r="F140" s="782"/>
      <c r="G140" s="782"/>
      <c r="H140" s="782"/>
      <c r="I140" s="782"/>
      <c r="J140" s="782"/>
      <c r="K140" s="782"/>
      <c r="L140" s="782"/>
      <c r="M140" s="782"/>
      <c r="N140" s="782"/>
      <c r="O140" s="782"/>
      <c r="P140" s="782"/>
      <c r="Q140" s="782"/>
      <c r="R140" s="782"/>
      <c r="S140" s="509"/>
      <c r="T140" s="509"/>
    </row>
    <row r="141" spans="1:20" ht="15">
      <c r="A141" s="782"/>
      <c r="B141" s="782"/>
      <c r="C141" s="782"/>
      <c r="D141" s="782"/>
      <c r="E141" s="782"/>
      <c r="F141" s="782"/>
      <c r="G141" s="782"/>
      <c r="H141" s="782"/>
      <c r="I141" s="782"/>
      <c r="J141" s="782"/>
      <c r="K141" s="782"/>
      <c r="L141" s="782"/>
      <c r="M141" s="782"/>
      <c r="N141" s="782"/>
      <c r="O141" s="782"/>
      <c r="P141" s="782"/>
      <c r="Q141" s="782"/>
      <c r="R141" s="782"/>
      <c r="S141" s="509"/>
      <c r="T141" s="509"/>
    </row>
    <row r="147" spans="17:17">
      <c r="Q147" s="2">
        <v>600</v>
      </c>
    </row>
  </sheetData>
  <sheetProtection sheet="1" objects="1" scenarios="1"/>
  <mergeCells count="100">
    <mergeCell ref="A123:B123"/>
    <mergeCell ref="G123:H123"/>
    <mergeCell ref="L123:M123"/>
    <mergeCell ref="O123:P123"/>
    <mergeCell ref="A128:R141"/>
    <mergeCell ref="B116:D116"/>
    <mergeCell ref="A103:A106"/>
    <mergeCell ref="B103:D103"/>
    <mergeCell ref="B104:D104"/>
    <mergeCell ref="B105:D105"/>
    <mergeCell ref="B106:D106"/>
    <mergeCell ref="A107:A115"/>
    <mergeCell ref="B107:D107"/>
    <mergeCell ref="B108:D108"/>
    <mergeCell ref="B109:D109"/>
    <mergeCell ref="B110:D110"/>
    <mergeCell ref="B111:D111"/>
    <mergeCell ref="B112:D112"/>
    <mergeCell ref="B113:D113"/>
    <mergeCell ref="B114:D114"/>
    <mergeCell ref="B115:D115"/>
    <mergeCell ref="A102:D102"/>
    <mergeCell ref="L65:P66"/>
    <mergeCell ref="Q65:R66"/>
    <mergeCell ref="B67:J68"/>
    <mergeCell ref="L67:P68"/>
    <mergeCell ref="Q67:R68"/>
    <mergeCell ref="L69:P70"/>
    <mergeCell ref="Q69:R70"/>
    <mergeCell ref="O71:P72"/>
    <mergeCell ref="Q71:R72"/>
    <mergeCell ref="C79:E79"/>
    <mergeCell ref="G79:O79"/>
    <mergeCell ref="A101:D101"/>
    <mergeCell ref="B61:J62"/>
    <mergeCell ref="L61:P62"/>
    <mergeCell ref="Q61:R62"/>
    <mergeCell ref="B63:J64"/>
    <mergeCell ref="L63:P64"/>
    <mergeCell ref="Q63:R64"/>
    <mergeCell ref="B57:J58"/>
    <mergeCell ref="L57:P58"/>
    <mergeCell ref="Q57:R58"/>
    <mergeCell ref="B59:J60"/>
    <mergeCell ref="L59:P60"/>
    <mergeCell ref="Q59:R60"/>
    <mergeCell ref="B53:J54"/>
    <mergeCell ref="L53:P54"/>
    <mergeCell ref="Q53:R54"/>
    <mergeCell ref="B55:J56"/>
    <mergeCell ref="L55:P56"/>
    <mergeCell ref="Q55:R56"/>
    <mergeCell ref="P47:Q47"/>
    <mergeCell ref="B49:J50"/>
    <mergeCell ref="L49:R50"/>
    <mergeCell ref="B51:J52"/>
    <mergeCell ref="L51:P52"/>
    <mergeCell ref="Q51:R52"/>
    <mergeCell ref="H37:M37"/>
    <mergeCell ref="H38:M38"/>
    <mergeCell ref="H39:M39"/>
    <mergeCell ref="H40:M40"/>
    <mergeCell ref="B47:C47"/>
    <mergeCell ref="H47:I47"/>
    <mergeCell ref="M47:N47"/>
    <mergeCell ref="H36:M36"/>
    <mergeCell ref="H25:M25"/>
    <mergeCell ref="H26:M26"/>
    <mergeCell ref="H27:M27"/>
    <mergeCell ref="H28:M28"/>
    <mergeCell ref="H29:M29"/>
    <mergeCell ref="H30:M30"/>
    <mergeCell ref="H31:M31"/>
    <mergeCell ref="H32:M32"/>
    <mergeCell ref="H33:M33"/>
    <mergeCell ref="H34:M34"/>
    <mergeCell ref="H35:M35"/>
    <mergeCell ref="M18:M19"/>
    <mergeCell ref="A1:R1"/>
    <mergeCell ref="B2:C2"/>
    <mergeCell ref="O2:Q2"/>
    <mergeCell ref="A3:C4"/>
    <mergeCell ref="A6:C6"/>
    <mergeCell ref="B18:B19"/>
    <mergeCell ref="C18:C19"/>
    <mergeCell ref="D18:D19"/>
    <mergeCell ref="E18:E19"/>
    <mergeCell ref="G18:G19"/>
    <mergeCell ref="G3:H3"/>
    <mergeCell ref="G4:H4"/>
    <mergeCell ref="K5:L5"/>
    <mergeCell ref="K6:L6"/>
    <mergeCell ref="H18:H19"/>
    <mergeCell ref="G5:H5"/>
    <mergeCell ref="G6:H6"/>
    <mergeCell ref="K4:L4"/>
    <mergeCell ref="J18:J19"/>
    <mergeCell ref="K18:K19"/>
    <mergeCell ref="L18:L19"/>
    <mergeCell ref="I18:I19"/>
  </mergeCells>
  <conditionalFormatting sqref="E119:F119">
    <cfRule type="expression" dxfId="110" priority="7">
      <formula>$D$27="N/G"</formula>
    </cfRule>
  </conditionalFormatting>
  <conditionalFormatting sqref="E115:Q115">
    <cfRule type="cellIs" dxfId="109" priority="8" operator="lessThan">
      <formula>$D$60</formula>
    </cfRule>
  </conditionalFormatting>
  <conditionalFormatting sqref="E116:Q118 E120:Q122">
    <cfRule type="cellIs" dxfId="108" priority="9" operator="equal">
      <formula>"N/G"</formula>
    </cfRule>
  </conditionalFormatting>
  <conditionalFormatting sqref="G119:Q119">
    <cfRule type="expression" dxfId="107" priority="5">
      <formula>H$27="N/G"</formula>
    </cfRule>
  </conditionalFormatting>
  <conditionalFormatting sqref="G44:T46 T81:T92">
    <cfRule type="cellIs" dxfId="106" priority="11" operator="equal">
      <formula>"N/G"</formula>
    </cfRule>
  </conditionalFormatting>
  <conditionalFormatting sqref="K81:K92">
    <cfRule type="expression" dxfId="105" priority="1">
      <formula>OR($J81&lt;0.0001,$J81=1)</formula>
    </cfRule>
  </conditionalFormatting>
  <conditionalFormatting sqref="Q81:S93">
    <cfRule type="cellIs" dxfId="104" priority="2" operator="equal">
      <formula>"NG"</formula>
    </cfRule>
    <cfRule type="cellIs" dxfId="103" priority="3" operator="equal">
      <formula>"OK"</formula>
    </cfRule>
    <cfRule type="cellIs" dxfId="102" priority="10" operator="lessThan">
      <formula>#REF!</formula>
    </cfRule>
  </conditionalFormatting>
  <dataValidations count="4">
    <dataValidation type="list" allowBlank="1" showInputMessage="1" showErrorMessage="1" sqref="N12" xr:uid="{64F5CD94-7CEA-4481-BBFC-C459A14461C8}">
      <formula1>$AB$1:$AC$1</formula1>
    </dataValidation>
    <dataValidation type="decimal" allowBlank="1" showInputMessage="1" showErrorMessage="1" error="Value must be between 0% to 100%." prompt="Value must be between 0% to 100%." sqref="J81:N92" xr:uid="{09CCD0A6-605F-4F0E-805B-D703AA31D1EB}">
      <formula1>0</formula1>
      <formula2>1</formula2>
    </dataValidation>
    <dataValidation type="list" allowBlank="1" showInputMessage="1" showErrorMessage="1" sqref="C81:C92" xr:uid="{D903673C-23A1-493F-B35D-D2C2B34A1DBA}">
      <formula1>$AB$3:$AC$3</formula1>
    </dataValidation>
    <dataValidation type="list" allowBlank="1" showInputMessage="1" showErrorMessage="1" sqref="D81:D92" xr:uid="{84BE3909-6304-4AF5-A718-44B696CD5B43}">
      <formula1>$AB$2:$AC$2</formula1>
    </dataValidation>
  </dataValidations>
  <hyperlinks>
    <hyperlink ref="A3" r:id="rId1" xr:uid="{109B88C7-AF37-4CE5-995A-3E4DD40C7462}"/>
    <hyperlink ref="A3:C4" r:id="rId2" display="srkpurchasing@us.sumiriko.com" xr:uid="{3118B214-EBC1-4B21-B2DE-3683394EBC16}"/>
  </hyperlinks>
  <pageMargins left="0.25" right="0.25" top="1" bottom="1" header="0.5" footer="0.5"/>
  <pageSetup scale="59" orientation="landscape" verticalDpi="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5057" r:id="rId6" name="Option Button 1">
              <controlPr defaultSize="0" print="0" autoFill="0" autoLine="0" autoPict="0">
                <anchor moveWithCells="1" sizeWithCells="1">
                  <from>
                    <xdr:col>6</xdr:col>
                    <xdr:colOff>171450</xdr:colOff>
                    <xdr:row>9</xdr:row>
                    <xdr:rowOff>190500</xdr:rowOff>
                  </from>
                  <to>
                    <xdr:col>10</xdr:col>
                    <xdr:colOff>857250</xdr:colOff>
                    <xdr:row>10</xdr:row>
                    <xdr:rowOff>219075</xdr:rowOff>
                  </to>
                </anchor>
              </controlPr>
            </control>
          </mc:Choice>
        </mc:AlternateContent>
        <mc:AlternateContent xmlns:mc="http://schemas.openxmlformats.org/markup-compatibility/2006">
          <mc:Choice Requires="x14">
            <control shapeId="45058" r:id="rId7" name="Option Button 2">
              <controlPr defaultSize="0" print="0" autoFill="0" autoLine="0" autoPict="0">
                <anchor moveWithCells="1" sizeWithCells="1">
                  <from>
                    <xdr:col>6</xdr:col>
                    <xdr:colOff>171450</xdr:colOff>
                    <xdr:row>10</xdr:row>
                    <xdr:rowOff>200025</xdr:rowOff>
                  </from>
                  <to>
                    <xdr:col>10</xdr:col>
                    <xdr:colOff>857250</xdr:colOff>
                    <xdr:row>10</xdr:row>
                    <xdr:rowOff>447675</xdr:rowOff>
                  </to>
                </anchor>
              </controlPr>
            </control>
          </mc:Choice>
        </mc:AlternateContent>
        <mc:AlternateContent xmlns:mc="http://schemas.openxmlformats.org/markup-compatibility/2006">
          <mc:Choice Requires="x14">
            <control shapeId="45059" r:id="rId8" name="Option Button 3">
              <controlPr defaultSize="0" print="0" autoFill="0" autoLine="0" autoPict="0">
                <anchor moveWithCells="1" sizeWithCells="1">
                  <from>
                    <xdr:col>6</xdr:col>
                    <xdr:colOff>171450</xdr:colOff>
                    <xdr:row>10</xdr:row>
                    <xdr:rowOff>438150</xdr:rowOff>
                  </from>
                  <to>
                    <xdr:col>10</xdr:col>
                    <xdr:colOff>857250</xdr:colOff>
                    <xdr:row>11</xdr:row>
                    <xdr:rowOff>85725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B255-78E5-4975-8ECB-E83181505195}">
  <sheetPr codeName="Sheet12">
    <tabColor rgb="FFFFFF99"/>
    <pageSetUpPr fitToPage="1"/>
  </sheetPr>
  <dimension ref="A1:Y87"/>
  <sheetViews>
    <sheetView showGridLines="0" zoomScale="60" zoomScaleNormal="60" workbookViewId="0">
      <selection activeCell="W36" sqref="W36"/>
    </sheetView>
  </sheetViews>
  <sheetFormatPr defaultColWidth="9.140625" defaultRowHeight="12.75"/>
  <cols>
    <col min="1" max="1" width="5.42578125" style="2" customWidth="1"/>
    <col min="2" max="2" width="16" style="2" customWidth="1"/>
    <col min="3" max="3" width="15.7109375" style="2" customWidth="1"/>
    <col min="4" max="15" width="13.7109375" style="2" customWidth="1"/>
    <col min="16" max="18" width="9.140625" style="2"/>
    <col min="19" max="19" width="15" style="2" customWidth="1"/>
    <col min="20" max="20" width="14.7109375" style="2" customWidth="1"/>
    <col min="21" max="21" width="22.5703125" style="2" customWidth="1"/>
    <col min="22" max="22" width="13.85546875" style="2" customWidth="1"/>
    <col min="23" max="23" width="10.7109375" style="2" customWidth="1"/>
    <col min="24" max="16384" width="9.140625" style="2"/>
  </cols>
  <sheetData>
    <row r="1" spans="1:25" ht="12.75" customHeight="1">
      <c r="A1" s="69"/>
      <c r="B1" s="69"/>
      <c r="C1" s="69"/>
      <c r="D1" s="69"/>
      <c r="E1" s="69"/>
      <c r="F1" s="69"/>
      <c r="G1" s="69"/>
      <c r="H1" s="69"/>
      <c r="I1" s="69"/>
      <c r="J1" s="69"/>
      <c r="K1" s="69"/>
      <c r="L1" s="69"/>
      <c r="M1" s="69"/>
      <c r="N1" s="69"/>
      <c r="O1" s="69"/>
    </row>
    <row r="2" spans="1:25" ht="18" customHeight="1">
      <c r="A2" s="69"/>
      <c r="I2" s="149"/>
      <c r="J2" s="71" t="s">
        <v>76</v>
      </c>
      <c r="K2" s="72" t="s">
        <v>77</v>
      </c>
      <c r="L2" s="72" t="s">
        <v>78</v>
      </c>
      <c r="M2" s="72" t="s">
        <v>121</v>
      </c>
      <c r="N2" s="73" t="s">
        <v>79</v>
      </c>
      <c r="O2" s="150" t="s">
        <v>153</v>
      </c>
      <c r="P2" s="74"/>
      <c r="Q2" s="74"/>
      <c r="R2" s="74"/>
      <c r="S2" s="1015"/>
      <c r="T2" s="1015"/>
      <c r="U2" s="1015"/>
      <c r="V2" s="74"/>
      <c r="W2" s="74"/>
    </row>
    <row r="3" spans="1:25" ht="18" customHeight="1">
      <c r="A3" s="69"/>
      <c r="I3" s="76"/>
      <c r="O3" s="77"/>
      <c r="P3" s="74"/>
      <c r="Q3" s="74"/>
      <c r="R3" s="74"/>
      <c r="S3" s="1016"/>
      <c r="T3" s="1016"/>
      <c r="U3" s="1016"/>
      <c r="V3" s="74"/>
      <c r="W3" s="74"/>
    </row>
    <row r="4" spans="1:25" ht="7.5" customHeight="1">
      <c r="A4" s="69"/>
      <c r="I4" s="76"/>
      <c r="J4" s="78"/>
      <c r="K4" s="905"/>
      <c r="L4" s="905"/>
      <c r="M4" s="905"/>
      <c r="N4" s="905"/>
      <c r="O4" s="906"/>
      <c r="S4" s="1016"/>
      <c r="T4" s="1016"/>
      <c r="U4" s="1016"/>
    </row>
    <row r="5" spans="1:25" ht="18" customHeight="1">
      <c r="A5" s="69"/>
      <c r="I5" s="907" t="s">
        <v>80</v>
      </c>
      <c r="J5" s="908"/>
      <c r="K5" s="905"/>
      <c r="L5" s="905"/>
      <c r="M5" s="905"/>
      <c r="N5" s="905"/>
      <c r="O5" s="906"/>
      <c r="S5" s="239"/>
      <c r="T5" s="239"/>
      <c r="U5" s="59"/>
    </row>
    <row r="6" spans="1:25" ht="24.75" customHeight="1">
      <c r="A6" s="69"/>
      <c r="H6" s="79"/>
      <c r="I6" s="909" t="s">
        <v>81</v>
      </c>
      <c r="J6" s="910"/>
      <c r="K6" s="80"/>
      <c r="L6" s="80"/>
      <c r="M6" s="80"/>
      <c r="N6" s="80"/>
      <c r="O6" s="81"/>
      <c r="S6" s="240"/>
      <c r="T6" s="209"/>
      <c r="U6" s="209"/>
    </row>
    <row r="7" spans="1:25" ht="19.5" customHeight="1">
      <c r="A7" s="69"/>
      <c r="B7" s="69"/>
      <c r="J7" s="82"/>
      <c r="K7" s="82"/>
      <c r="L7" s="82"/>
      <c r="M7" s="82"/>
      <c r="N7" s="82"/>
      <c r="O7" s="82"/>
      <c r="S7" s="240"/>
      <c r="T7" s="209"/>
      <c r="U7" s="209"/>
    </row>
    <row r="8" spans="1:25" ht="38.25" customHeight="1">
      <c r="A8" s="69"/>
      <c r="B8" s="83" t="s">
        <v>0</v>
      </c>
      <c r="C8" s="911" t="e">
        <f>IF(#REF!="","",#REF!)</f>
        <v>#REF!</v>
      </c>
      <c r="D8" s="911"/>
      <c r="E8" s="911"/>
      <c r="F8" s="83" t="s">
        <v>82</v>
      </c>
      <c r="G8" s="912" t="e">
        <f>IF(#REF!="","",#REF!)</f>
        <v>#REF!</v>
      </c>
      <c r="H8" s="912"/>
      <c r="I8" s="83" t="s">
        <v>1</v>
      </c>
      <c r="J8" s="913" t="e">
        <f>IF(#REF!="","",#REF!)</f>
        <v>#REF!</v>
      </c>
      <c r="K8" s="913"/>
      <c r="L8" s="83" t="s">
        <v>154</v>
      </c>
      <c r="M8" s="153" t="e">
        <f>IF(#REF!="","",#REF!)</f>
        <v>#REF!</v>
      </c>
      <c r="N8" s="109" t="s">
        <v>83</v>
      </c>
      <c r="O8" s="154" t="e">
        <f>IF(#REF!="","",#REF!)</f>
        <v>#REF!</v>
      </c>
      <c r="R8" s="69"/>
      <c r="U8" s="914"/>
      <c r="V8" s="914"/>
      <c r="W8" s="914"/>
      <c r="X8" s="914"/>
      <c r="Y8" s="914"/>
    </row>
    <row r="9" spans="1:25" ht="14.25" customHeight="1">
      <c r="B9" s="83"/>
      <c r="C9" s="83"/>
      <c r="D9" s="83"/>
      <c r="E9" s="83"/>
      <c r="S9" s="240" t="str">
        <f>IF(G40=0,"",+G40)</f>
        <v/>
      </c>
      <c r="T9" s="209" t="str">
        <f>IF(G$41=0,"",+G$41)</f>
        <v/>
      </c>
      <c r="U9" s="209" t="str">
        <f>IF($G51=0,"",+$G51)</f>
        <v/>
      </c>
      <c r="V9" s="241"/>
      <c r="W9" s="75"/>
    </row>
    <row r="10" spans="1:25" ht="12.75" customHeight="1">
      <c r="S10" s="240" t="str">
        <f>IF(H40=0,"",+H40)</f>
        <v/>
      </c>
      <c r="T10" s="209" t="str">
        <f>IF(H$41=0,"",+H$41)</f>
        <v/>
      </c>
      <c r="U10" s="209" t="str">
        <f>IF($H51=0,"",+$H51)</f>
        <v/>
      </c>
      <c r="V10" s="75"/>
      <c r="W10" s="75"/>
    </row>
    <row r="11" spans="1:25" ht="18">
      <c r="S11" s="240" t="str">
        <f>IF(I40=0,"",+I40)</f>
        <v/>
      </c>
      <c r="T11" s="209" t="str">
        <f>IF(I$41=0,"",+I$41)</f>
        <v/>
      </c>
      <c r="U11" s="209" t="str">
        <f>IF($I51=0,"",+$I51)</f>
        <v/>
      </c>
      <c r="V11" s="27"/>
      <c r="W11" s="242"/>
    </row>
    <row r="12" spans="1:25" ht="18">
      <c r="S12" s="240" t="str">
        <f>IF(J40=0,"",+J40)</f>
        <v/>
      </c>
      <c r="T12" s="209" t="str">
        <f>IF(J$41=0,"",+J$41)</f>
        <v/>
      </c>
      <c r="U12" s="209" t="str">
        <f>IF($J51=0,"",+$J51)</f>
        <v/>
      </c>
      <c r="V12" s="243"/>
      <c r="W12" s="27"/>
    </row>
    <row r="13" spans="1:25" ht="18">
      <c r="S13" s="240" t="str">
        <f>IF(K40=0,"",+K40)</f>
        <v/>
      </c>
      <c r="T13" s="209" t="str">
        <f>IF(K$41=0,"",+K$41)</f>
        <v/>
      </c>
      <c r="U13" s="209" t="str">
        <f>IF($K51=0,"",+$K51)</f>
        <v/>
      </c>
      <c r="V13" s="243"/>
      <c r="W13" s="27"/>
    </row>
    <row r="14" spans="1:25" ht="18">
      <c r="S14" s="240" t="str">
        <f>IF(L40=0,"",+L40)</f>
        <v/>
      </c>
      <c r="T14" s="209" t="str">
        <f>IF(L$41=0,"",+L$41)</f>
        <v/>
      </c>
      <c r="U14" s="209" t="str">
        <f>IF($L51=0,"",+$L51)</f>
        <v/>
      </c>
      <c r="V14" s="243"/>
      <c r="W14" s="27"/>
    </row>
    <row r="15" spans="1:25" ht="18">
      <c r="S15" s="240" t="str">
        <f>IF(M40=0,"",+M40)</f>
        <v/>
      </c>
      <c r="T15" s="209" t="str">
        <f>IF(M$41=0,"",+M$41)</f>
        <v/>
      </c>
      <c r="U15" s="209" t="str">
        <f>IF($M51=0,"",+$M51)</f>
        <v/>
      </c>
      <c r="V15" s="243"/>
      <c r="W15" s="27"/>
    </row>
    <row r="16" spans="1:25" ht="18">
      <c r="S16" s="240" t="str">
        <f>IF(N40=0,"",+M40)</f>
        <v/>
      </c>
      <c r="T16" s="209" t="str">
        <f>IF(N$41=0,"",+N$41)</f>
        <v/>
      </c>
      <c r="U16" s="209" t="str">
        <f>IF($N51=0,"",+$N51)</f>
        <v/>
      </c>
      <c r="V16" s="243"/>
      <c r="W16" s="27"/>
    </row>
    <row r="17" spans="19:23" ht="18">
      <c r="S17" s="240" t="str">
        <f>IF(O40=0,"",+O40)</f>
        <v/>
      </c>
      <c r="T17" s="209" t="str">
        <f>IF(O$41=0,"",+O$41)</f>
        <v/>
      </c>
      <c r="U17" s="209" t="str">
        <f>IF($O51=0,"",+$O51)</f>
        <v/>
      </c>
      <c r="V17" s="243"/>
      <c r="W17" s="27"/>
    </row>
    <row r="18" spans="19:23" ht="13.5" thickBot="1">
      <c r="V18" s="243"/>
      <c r="W18" s="27"/>
    </row>
    <row r="19" spans="19:23" ht="21" thickBot="1">
      <c r="S19" s="1012" t="s">
        <v>156</v>
      </c>
      <c r="T19" s="1013"/>
      <c r="U19" s="1014"/>
      <c r="V19" s="243"/>
      <c r="W19" s="27"/>
    </row>
    <row r="20" spans="19:23" ht="31.5" customHeight="1" thickTop="1">
      <c r="S20" s="244" t="s">
        <v>82</v>
      </c>
      <c r="T20" s="245" t="s">
        <v>157</v>
      </c>
      <c r="U20" s="245" t="s">
        <v>158</v>
      </c>
      <c r="V20" s="243"/>
      <c r="W20" s="27"/>
    </row>
    <row r="21" spans="19:23" ht="36">
      <c r="S21" s="246" t="str">
        <f>IF(D40=0,"",+D40)</f>
        <v>12345-ABC-A000</v>
      </c>
      <c r="T21" s="247">
        <f>IF(D$41=0,"",+D$41)</f>
        <v>1200</v>
      </c>
      <c r="U21" s="248">
        <f>IF($D$51=0,"",+$D$51)</f>
        <v>1220.2423200000001</v>
      </c>
      <c r="V21" s="243"/>
      <c r="W21" s="27"/>
    </row>
    <row r="22" spans="19:23" ht="36">
      <c r="S22" s="246" t="str">
        <f>IF(E40=0,"",+E40)</f>
        <v>12987-DCE-A000</v>
      </c>
      <c r="T22" s="247">
        <f>IF(E$41=0,"",+E$41)</f>
        <v>1400</v>
      </c>
      <c r="U22" s="248">
        <f>IF($E$51=0,"",+$E$51)</f>
        <v>992.50824959999989</v>
      </c>
      <c r="V22" s="243"/>
      <c r="W22" s="27"/>
    </row>
    <row r="23" spans="19:23" ht="20.25">
      <c r="S23" s="246" t="str">
        <f>IF(F40=0,"",+F40)</f>
        <v/>
      </c>
      <c r="T23" s="247" t="str">
        <f>IF(F$41=0,"",+F$41)</f>
        <v/>
      </c>
      <c r="U23" s="248" t="str">
        <f>IF($F$51=0,"",+$F$51)</f>
        <v/>
      </c>
      <c r="V23" s="243"/>
      <c r="W23" s="27"/>
    </row>
    <row r="24" spans="19:23" ht="20.25">
      <c r="S24" s="246" t="str">
        <f>IF(G40=0,"",+G40)</f>
        <v/>
      </c>
      <c r="T24" s="247" t="str">
        <f>IF(G$41=0,"",+G$41)</f>
        <v/>
      </c>
      <c r="U24" s="248" t="str">
        <f>IF($G$51=0,"",+$G$51)</f>
        <v/>
      </c>
    </row>
    <row r="25" spans="19:23" ht="20.25">
      <c r="S25" s="246" t="str">
        <f>IF(H40=0,"",+H40)</f>
        <v/>
      </c>
      <c r="T25" s="247" t="str">
        <f>IF(H$41=0,"",+H$41)</f>
        <v/>
      </c>
      <c r="U25" s="248" t="str">
        <f>IF($H$51=0,"",+$H$51)</f>
        <v/>
      </c>
    </row>
    <row r="26" spans="19:23" ht="20.25">
      <c r="S26" s="246" t="str">
        <f>IF(I40=0,"",+I40)</f>
        <v/>
      </c>
      <c r="T26" s="247" t="str">
        <f>IF(I$41=0,"",+I$41)</f>
        <v/>
      </c>
      <c r="U26" s="248" t="str">
        <f>IF($I$51=0,"",+$I$51)</f>
        <v/>
      </c>
    </row>
    <row r="27" spans="19:23" ht="20.25">
      <c r="S27" s="246" t="str">
        <f>IF(J40=0,"",+J40)</f>
        <v/>
      </c>
      <c r="T27" s="247" t="str">
        <f>IF(J$41=0,"",+J$41)</f>
        <v/>
      </c>
      <c r="U27" s="248" t="str">
        <f>IF($J$51=0,"",+$J$51)</f>
        <v/>
      </c>
    </row>
    <row r="28" spans="19:23" ht="20.25">
      <c r="S28" s="246" t="str">
        <f>IF(K40=0,"",+K40)</f>
        <v/>
      </c>
      <c r="T28" s="247" t="str">
        <f>IF(K$41=0,"",+K$41)</f>
        <v/>
      </c>
      <c r="U28" s="248" t="str">
        <f>IF($K$51=0,"",+$K$51)</f>
        <v/>
      </c>
    </row>
    <row r="29" spans="19:23" ht="20.25">
      <c r="S29" s="246" t="str">
        <f>IF(L40=0,"",+L40)</f>
        <v/>
      </c>
      <c r="T29" s="247" t="str">
        <f>IF(L$41=0,"",+L$41)</f>
        <v/>
      </c>
      <c r="U29" s="248" t="str">
        <f>IF($L$51=0,"",+$L$51)</f>
        <v/>
      </c>
    </row>
    <row r="30" spans="19:23" ht="20.25">
      <c r="S30" s="246" t="str">
        <f>IF(M40=0,"",+M40)</f>
        <v/>
      </c>
      <c r="T30" s="247" t="str">
        <f>IF(M$41=0,"",+M$41)</f>
        <v/>
      </c>
      <c r="U30" s="248" t="str">
        <f>IF($M$51=0,"",+$M$51)</f>
        <v/>
      </c>
    </row>
    <row r="31" spans="19:23" ht="21" thickBot="1">
      <c r="S31" s="246" t="str">
        <f>IF(N40=0,"",+M40)</f>
        <v/>
      </c>
      <c r="T31" s="247" t="str">
        <f>IF(N$41=0,"",+N$41)</f>
        <v/>
      </c>
      <c r="U31" s="248" t="str">
        <f>IF($N$51=0,"",+$N$51)</f>
        <v/>
      </c>
    </row>
    <row r="32" spans="19:23" ht="24" thickBot="1">
      <c r="S32" s="249" t="str">
        <f>IF(O39=0,"",+O39)</f>
        <v/>
      </c>
      <c r="T32" s="250">
        <f>SUM(T21:T31)</f>
        <v>2600</v>
      </c>
      <c r="U32" s="250">
        <f>SUM(U21:U31)</f>
        <v>2212.7505695999998</v>
      </c>
      <c r="V32" s="251"/>
    </row>
    <row r="33" spans="2:23" ht="39" customHeight="1" thickBot="1">
      <c r="S33" s="252" t="s">
        <v>189</v>
      </c>
      <c r="T33" s="252" t="s">
        <v>191</v>
      </c>
      <c r="U33" s="253" t="s">
        <v>192</v>
      </c>
      <c r="V33" s="254" t="s">
        <v>193</v>
      </c>
      <c r="W33" s="22"/>
    </row>
    <row r="34" spans="2:23" ht="21" thickBot="1">
      <c r="S34" s="255">
        <f>SUM(D45:O45)</f>
        <v>1</v>
      </c>
      <c r="T34" s="256">
        <f>T32/U32*S34</f>
        <v>1.1750081711514386</v>
      </c>
      <c r="U34" s="257">
        <f>S34-T34</f>
        <v>-0.17500817115143863</v>
      </c>
      <c r="V34" s="258">
        <f>1-T34</f>
        <v>-0.17500817115143863</v>
      </c>
      <c r="W34" s="22"/>
    </row>
    <row r="35" spans="2:23">
      <c r="V35" s="70"/>
    </row>
    <row r="39" spans="2:23" ht="21.75" customHeight="1" thickBot="1">
      <c r="B39" s="176"/>
    </row>
    <row r="40" spans="2:23" ht="48" customHeight="1" thickBot="1">
      <c r="B40" s="902" t="s">
        <v>162</v>
      </c>
      <c r="C40" s="903"/>
      <c r="D40" s="259" t="s">
        <v>194</v>
      </c>
      <c r="E40" s="259" t="s">
        <v>195</v>
      </c>
      <c r="F40" s="259"/>
      <c r="G40" s="259"/>
      <c r="H40" s="259"/>
      <c r="I40" s="259"/>
      <c r="J40" s="259"/>
      <c r="K40" s="259"/>
      <c r="L40" s="259"/>
      <c r="M40" s="259"/>
      <c r="N40" s="259"/>
      <c r="O40" s="260"/>
    </row>
    <row r="41" spans="2:23" ht="45" customHeight="1" thickBot="1">
      <c r="B41" s="182" t="s">
        <v>164</v>
      </c>
      <c r="C41" s="261" t="s">
        <v>196</v>
      </c>
      <c r="D41" s="262">
        <v>1200</v>
      </c>
      <c r="E41" s="262">
        <v>1400</v>
      </c>
      <c r="F41" s="262"/>
      <c r="G41" s="262"/>
      <c r="H41" s="262"/>
      <c r="I41" s="262"/>
      <c r="J41" s="262"/>
      <c r="K41" s="262"/>
      <c r="L41" s="262"/>
      <c r="M41" s="262"/>
      <c r="N41" s="262"/>
      <c r="O41" s="263"/>
    </row>
    <row r="42" spans="2:23" ht="42.75" customHeight="1" thickBot="1">
      <c r="B42" s="894" t="s">
        <v>166</v>
      </c>
      <c r="C42" s="895"/>
      <c r="D42" s="259" t="s">
        <v>197</v>
      </c>
      <c r="E42" s="259" t="s">
        <v>197</v>
      </c>
      <c r="F42" s="259"/>
      <c r="G42" s="259"/>
      <c r="H42" s="259"/>
      <c r="I42" s="259"/>
      <c r="J42" s="259"/>
      <c r="K42" s="259"/>
      <c r="L42" s="259"/>
      <c r="M42" s="259"/>
      <c r="N42" s="259"/>
      <c r="O42" s="260"/>
    </row>
    <row r="43" spans="2:23" ht="39.950000000000003" customHeight="1" thickBot="1">
      <c r="B43" s="177" t="s">
        <v>167</v>
      </c>
      <c r="C43" s="178" t="s">
        <v>91</v>
      </c>
      <c r="D43" s="264">
        <v>1</v>
      </c>
      <c r="E43" s="264">
        <v>1</v>
      </c>
      <c r="F43" s="264"/>
      <c r="G43" s="264"/>
      <c r="H43" s="264"/>
      <c r="I43" s="264"/>
      <c r="J43" s="264"/>
      <c r="K43" s="264"/>
      <c r="L43" s="264"/>
      <c r="M43" s="264"/>
      <c r="N43" s="264"/>
      <c r="O43" s="265"/>
    </row>
    <row r="44" spans="2:23" ht="39.950000000000003" customHeight="1">
      <c r="B44" s="897" t="s">
        <v>92</v>
      </c>
      <c r="C44" s="189" t="s">
        <v>93</v>
      </c>
      <c r="D44" s="266">
        <v>480</v>
      </c>
      <c r="E44" s="266">
        <v>480</v>
      </c>
      <c r="F44" s="266"/>
      <c r="G44" s="266"/>
      <c r="H44" s="266"/>
      <c r="I44" s="266"/>
      <c r="J44" s="266"/>
      <c r="K44" s="266"/>
      <c r="L44" s="266"/>
      <c r="M44" s="266"/>
      <c r="N44" s="266"/>
      <c r="O44" s="267"/>
    </row>
    <row r="45" spans="2:23" ht="39.950000000000003" customHeight="1">
      <c r="B45" s="898"/>
      <c r="C45" s="192" t="s">
        <v>94</v>
      </c>
      <c r="D45" s="268">
        <v>0.53</v>
      </c>
      <c r="E45" s="268">
        <v>0.47</v>
      </c>
      <c r="F45" s="268"/>
      <c r="G45" s="268"/>
      <c r="H45" s="268"/>
      <c r="I45" s="268"/>
      <c r="J45" s="268"/>
      <c r="K45" s="268"/>
      <c r="L45" s="268"/>
      <c r="M45" s="268"/>
      <c r="N45" s="268"/>
      <c r="O45" s="269"/>
      <c r="P45" s="195"/>
    </row>
    <row r="46" spans="2:23" ht="39.950000000000003" customHeight="1">
      <c r="B46" s="898"/>
      <c r="C46" s="192" t="s">
        <v>95</v>
      </c>
      <c r="D46" s="270">
        <v>10</v>
      </c>
      <c r="E46" s="270">
        <v>10</v>
      </c>
      <c r="F46" s="270"/>
      <c r="G46" s="270"/>
      <c r="H46" s="270"/>
      <c r="I46" s="270"/>
      <c r="J46" s="270"/>
      <c r="K46" s="270"/>
      <c r="L46" s="270"/>
      <c r="M46" s="270"/>
      <c r="N46" s="270"/>
      <c r="O46" s="271"/>
    </row>
    <row r="47" spans="2:23" ht="39.950000000000003" customHeight="1">
      <c r="B47" s="898"/>
      <c r="C47" s="192" t="s">
        <v>96</v>
      </c>
      <c r="D47" s="268">
        <v>0.85</v>
      </c>
      <c r="E47" s="268">
        <v>0.86</v>
      </c>
      <c r="F47" s="268"/>
      <c r="G47" s="268"/>
      <c r="H47" s="268"/>
      <c r="I47" s="268"/>
      <c r="J47" s="268"/>
      <c r="K47" s="268"/>
      <c r="L47" s="268"/>
      <c r="M47" s="268"/>
      <c r="N47" s="268"/>
      <c r="O47" s="269"/>
    </row>
    <row r="48" spans="2:23" ht="39.950000000000003" customHeight="1">
      <c r="B48" s="898"/>
      <c r="C48" s="192" t="s">
        <v>97</v>
      </c>
      <c r="D48" s="268">
        <v>0.95</v>
      </c>
      <c r="E48" s="268">
        <v>0.87</v>
      </c>
      <c r="F48" s="268"/>
      <c r="G48" s="268"/>
      <c r="H48" s="268"/>
      <c r="I48" s="268"/>
      <c r="J48" s="268"/>
      <c r="K48" s="268"/>
      <c r="L48" s="268"/>
      <c r="M48" s="268"/>
      <c r="N48" s="268"/>
      <c r="O48" s="269"/>
    </row>
    <row r="49" spans="2:15" ht="39.950000000000003" customHeight="1">
      <c r="B49" s="898"/>
      <c r="C49" s="192" t="s">
        <v>98</v>
      </c>
      <c r="D49" s="268">
        <v>0.99</v>
      </c>
      <c r="E49" s="268">
        <v>0.98</v>
      </c>
      <c r="F49" s="268"/>
      <c r="G49" s="268"/>
      <c r="H49" s="268"/>
      <c r="I49" s="268"/>
      <c r="J49" s="268"/>
      <c r="K49" s="268"/>
      <c r="L49" s="268"/>
      <c r="M49" s="268"/>
      <c r="N49" s="268"/>
      <c r="O49" s="269"/>
    </row>
    <row r="50" spans="2:15" ht="39.950000000000003" customHeight="1">
      <c r="B50" s="898"/>
      <c r="C50" s="192" t="s">
        <v>99</v>
      </c>
      <c r="D50" s="127">
        <f>IF(D47=0,"",D47*D48*D49)</f>
        <v>0.79942499999999994</v>
      </c>
      <c r="E50" s="127">
        <f t="shared" ref="E50:O50" si="0">IF(E47=0,"",E47*E48*E49)</f>
        <v>0.733236</v>
      </c>
      <c r="F50" s="127" t="str">
        <f t="shared" si="0"/>
        <v/>
      </c>
      <c r="G50" s="127" t="str">
        <f t="shared" si="0"/>
        <v/>
      </c>
      <c r="H50" s="127" t="str">
        <f t="shared" si="0"/>
        <v/>
      </c>
      <c r="I50" s="127" t="str">
        <f t="shared" si="0"/>
        <v/>
      </c>
      <c r="J50" s="127" t="str">
        <f t="shared" si="0"/>
        <v/>
      </c>
      <c r="K50" s="127" t="str">
        <f t="shared" si="0"/>
        <v/>
      </c>
      <c r="L50" s="127" t="str">
        <f t="shared" si="0"/>
        <v/>
      </c>
      <c r="M50" s="127" t="str">
        <f t="shared" si="0"/>
        <v/>
      </c>
      <c r="N50" s="127" t="str">
        <f t="shared" si="0"/>
        <v/>
      </c>
      <c r="O50" s="128" t="str">
        <f t="shared" si="0"/>
        <v/>
      </c>
    </row>
    <row r="51" spans="2:15" ht="39.950000000000003" customHeight="1" thickBot="1">
      <c r="B51" s="899"/>
      <c r="C51" s="199" t="s">
        <v>171</v>
      </c>
      <c r="D51" s="200">
        <f>IF(D44=0,"",((D44*D45*60)/D46)*D50*D43)</f>
        <v>1220.2423200000001</v>
      </c>
      <c r="E51" s="200">
        <f>IF(E44=0,"",((E44*E45*60)/E46)*E50*E43)</f>
        <v>992.50824959999989</v>
      </c>
      <c r="F51" s="200" t="str">
        <f t="shared" ref="F51:O51" si="1">IF(F44=0,"",((F44*F45*60)/F46)*F50*F43)</f>
        <v/>
      </c>
      <c r="G51" s="200" t="str">
        <f t="shared" si="1"/>
        <v/>
      </c>
      <c r="H51" s="200" t="str">
        <f t="shared" si="1"/>
        <v/>
      </c>
      <c r="I51" s="200" t="str">
        <f t="shared" si="1"/>
        <v/>
      </c>
      <c r="J51" s="200" t="str">
        <f t="shared" si="1"/>
        <v/>
      </c>
      <c r="K51" s="200" t="str">
        <f t="shared" si="1"/>
        <v/>
      </c>
      <c r="L51" s="200" t="str">
        <f t="shared" si="1"/>
        <v/>
      </c>
      <c r="M51" s="200" t="str">
        <f t="shared" si="1"/>
        <v/>
      </c>
      <c r="N51" s="200" t="str">
        <f t="shared" si="1"/>
        <v/>
      </c>
      <c r="O51" s="201" t="str">
        <f t="shared" si="1"/>
        <v/>
      </c>
    </row>
    <row r="52" spans="2:15" ht="51.75" customHeight="1" thickBot="1">
      <c r="B52" s="203"/>
      <c r="C52" s="199" t="s">
        <v>172</v>
      </c>
      <c r="D52" s="272">
        <v>3</v>
      </c>
      <c r="E52" s="273">
        <v>5</v>
      </c>
      <c r="F52" s="200"/>
      <c r="G52" s="200"/>
      <c r="H52" s="200"/>
      <c r="I52" s="200"/>
      <c r="J52" s="200"/>
      <c r="K52" s="200"/>
      <c r="L52" s="200"/>
      <c r="M52" s="200"/>
      <c r="N52" s="200"/>
      <c r="O52" s="201"/>
    </row>
    <row r="53" spans="2:15" ht="8.1" customHeight="1">
      <c r="B53" s="208"/>
      <c r="C53" s="208"/>
      <c r="D53" s="209"/>
      <c r="E53" s="209"/>
      <c r="F53" s="209"/>
      <c r="G53" s="209"/>
      <c r="H53" s="209"/>
      <c r="I53" s="209"/>
      <c r="J53" s="209"/>
      <c r="K53" s="209"/>
      <c r="L53" s="209"/>
      <c r="M53" s="209"/>
      <c r="N53" s="209"/>
      <c r="O53" s="209"/>
    </row>
    <row r="54" spans="2:15" ht="25.5" customHeight="1" thickBot="1">
      <c r="B54" s="98"/>
      <c r="C54" s="210" t="s">
        <v>173</v>
      </c>
      <c r="D54" s="211" t="e">
        <f>D41/#REF!</f>
        <v>#REF!</v>
      </c>
      <c r="E54" s="211" t="e">
        <f>E41/#REF!</f>
        <v>#REF!</v>
      </c>
      <c r="F54" s="211" t="e">
        <f>F41/#REF!</f>
        <v>#REF!</v>
      </c>
      <c r="G54" s="211" t="e">
        <f>G41/#REF!</f>
        <v>#REF!</v>
      </c>
      <c r="H54" s="211" t="e">
        <f>H41/#REF!</f>
        <v>#REF!</v>
      </c>
      <c r="I54" s="211" t="e">
        <f>I41/#REF!</f>
        <v>#REF!</v>
      </c>
      <c r="J54" s="211" t="e">
        <f>J41/#REF!</f>
        <v>#REF!</v>
      </c>
      <c r="K54" s="211" t="e">
        <f>K41/#REF!</f>
        <v>#REF!</v>
      </c>
      <c r="L54" s="211" t="e">
        <f>L41/#REF!</f>
        <v>#REF!</v>
      </c>
      <c r="M54" s="211" t="e">
        <f>M41/#REF!</f>
        <v>#REF!</v>
      </c>
      <c r="N54" s="211" t="e">
        <f>N41/#REF!</f>
        <v>#REF!</v>
      </c>
      <c r="O54" s="212" t="e">
        <f>O41/#REF!</f>
        <v>#REF!</v>
      </c>
    </row>
    <row r="55" spans="2:15" ht="8.1" customHeight="1">
      <c r="B55" s="208"/>
      <c r="C55" s="208"/>
      <c r="D55" s="209"/>
      <c r="E55" s="209"/>
      <c r="F55" s="209"/>
      <c r="G55" s="209"/>
      <c r="H55" s="209"/>
      <c r="I55" s="209"/>
      <c r="J55" s="209"/>
      <c r="K55" s="209"/>
      <c r="L55" s="209"/>
      <c r="M55" s="209"/>
      <c r="N55" s="209"/>
      <c r="O55" s="209"/>
    </row>
    <row r="56" spans="2:15" ht="8.1" customHeight="1">
      <c r="B56" s="208"/>
      <c r="C56" s="208"/>
      <c r="D56" s="209"/>
      <c r="E56" s="209"/>
      <c r="F56" s="209"/>
      <c r="G56" s="209"/>
      <c r="H56" s="209"/>
      <c r="I56" s="209"/>
      <c r="J56" s="209"/>
      <c r="K56" s="209"/>
      <c r="L56" s="209"/>
      <c r="M56" s="209"/>
      <c r="N56" s="209"/>
      <c r="O56" s="209"/>
    </row>
    <row r="57" spans="2:15" ht="24" customHeight="1">
      <c r="B57" s="203"/>
      <c r="C57" s="83"/>
      <c r="D57" s="83"/>
      <c r="E57" s="240"/>
      <c r="F57" s="209"/>
      <c r="G57" s="209"/>
      <c r="H57" s="209"/>
      <c r="I57" s="274"/>
      <c r="J57" s="274"/>
      <c r="K57" s="274"/>
      <c r="L57" s="240"/>
      <c r="M57" s="209"/>
      <c r="N57" s="209"/>
      <c r="O57" s="209"/>
    </row>
    <row r="58" spans="2:15" ht="8.1" customHeight="1">
      <c r="B58" s="208"/>
      <c r="C58" s="208"/>
      <c r="D58" s="209"/>
      <c r="E58" s="209"/>
      <c r="F58" s="209"/>
      <c r="G58" s="209"/>
      <c r="H58" s="209"/>
      <c r="I58" s="209"/>
      <c r="J58" s="209"/>
      <c r="K58" s="209"/>
      <c r="L58" s="209"/>
      <c r="M58" s="209"/>
      <c r="N58" s="209"/>
      <c r="O58" s="209"/>
    </row>
    <row r="70" spans="4:9">
      <c r="I70" s="22" t="s">
        <v>198</v>
      </c>
    </row>
    <row r="71" spans="4:9" ht="33.75">
      <c r="D71" s="275" t="s">
        <v>181</v>
      </c>
      <c r="E71" s="213"/>
      <c r="F71" s="213"/>
    </row>
    <row r="72" spans="4:9" ht="33.75">
      <c r="D72" s="1017">
        <f>T34</f>
        <v>1.1750081711514386</v>
      </c>
      <c r="E72" s="1017"/>
      <c r="F72" s="1017"/>
    </row>
    <row r="87" spans="4:4" ht="33.75">
      <c r="D87" s="275"/>
    </row>
  </sheetData>
  <sheetProtection algorithmName="SHA-512" hashValue="MFclQT8dQ9bCvlCECae1jr80ivqK+E9TP6bD50hnsomLcGVDYybKQNJ6/XgCexePmhJdHGcyixHO3SaHBT7D6w==" saltValue="PYwiQ+lYPTZD3Q9bXMnGVw==" spinCount="100000" sheet="1" objects="1" scenarios="1"/>
  <mergeCells count="15">
    <mergeCell ref="B42:C42"/>
    <mergeCell ref="B44:B51"/>
    <mergeCell ref="D72:F72"/>
    <mergeCell ref="C8:E8"/>
    <mergeCell ref="G8:H8"/>
    <mergeCell ref="J8:K8"/>
    <mergeCell ref="U8:Y8"/>
    <mergeCell ref="S19:U19"/>
    <mergeCell ref="B40:C40"/>
    <mergeCell ref="S2:U2"/>
    <mergeCell ref="S3:U4"/>
    <mergeCell ref="K4:O4"/>
    <mergeCell ref="I5:J5"/>
    <mergeCell ref="K5:O5"/>
    <mergeCell ref="I6:J6"/>
  </mergeCells>
  <conditionalFormatting sqref="D71:D72">
    <cfRule type="expression" dxfId="3" priority="3">
      <formula>$T$35&gt;100%</formula>
    </cfRule>
  </conditionalFormatting>
  <conditionalFormatting sqref="D87">
    <cfRule type="expression" dxfId="2" priority="5">
      <formula>$U$34&lt;0</formula>
    </cfRule>
  </conditionalFormatting>
  <conditionalFormatting sqref="D54:O54">
    <cfRule type="expression" dxfId="1" priority="1">
      <formula>D$52="5"</formula>
    </cfRule>
  </conditionalFormatting>
  <pageMargins left="0" right="0" top="0" bottom="0" header="0" footer="0"/>
  <pageSetup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428625</xdr:colOff>
                    <xdr:row>1</xdr:row>
                    <xdr:rowOff>190500</xdr:rowOff>
                  </from>
                  <to>
                    <xdr:col>9</xdr:col>
                    <xdr:colOff>733425</xdr:colOff>
                    <xdr:row>3</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428625</xdr:colOff>
                    <xdr:row>1</xdr:row>
                    <xdr:rowOff>190500</xdr:rowOff>
                  </from>
                  <to>
                    <xdr:col>10</xdr:col>
                    <xdr:colOff>733425</xdr:colOff>
                    <xdr:row>3</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390525</xdr:colOff>
                    <xdr:row>1</xdr:row>
                    <xdr:rowOff>190500</xdr:rowOff>
                  </from>
                  <to>
                    <xdr:col>11</xdr:col>
                    <xdr:colOff>695325</xdr:colOff>
                    <xdr:row>3</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12</xdr:col>
                    <xdr:colOff>352425</xdr:colOff>
                    <xdr:row>1</xdr:row>
                    <xdr:rowOff>190500</xdr:rowOff>
                  </from>
                  <to>
                    <xdr:col>12</xdr:col>
                    <xdr:colOff>647700</xdr:colOff>
                    <xdr:row>3</xdr:row>
                    <xdr:rowOff>47625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257175</xdr:colOff>
                    <xdr:row>1</xdr:row>
                    <xdr:rowOff>190500</xdr:rowOff>
                  </from>
                  <to>
                    <xdr:col>13</xdr:col>
                    <xdr:colOff>571500</xdr:colOff>
                    <xdr:row>3</xdr:row>
                    <xdr:rowOff>47625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14</xdr:col>
                    <xdr:colOff>561975</xdr:colOff>
                    <xdr:row>1</xdr:row>
                    <xdr:rowOff>190500</xdr:rowOff>
                  </from>
                  <to>
                    <xdr:col>14</xdr:col>
                    <xdr:colOff>876300</xdr:colOff>
                    <xdr:row>3</xdr:row>
                    <xdr:rowOff>47625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428625</xdr:colOff>
                    <xdr:row>5</xdr:row>
                    <xdr:rowOff>0</xdr:rowOff>
                  </from>
                  <to>
                    <xdr:col>9</xdr:col>
                    <xdr:colOff>733425</xdr:colOff>
                    <xdr:row>6</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10</xdr:col>
                    <xdr:colOff>428625</xdr:colOff>
                    <xdr:row>5</xdr:row>
                    <xdr:rowOff>0</xdr:rowOff>
                  </from>
                  <to>
                    <xdr:col>10</xdr:col>
                    <xdr:colOff>733425</xdr:colOff>
                    <xdr:row>6</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390525</xdr:colOff>
                    <xdr:row>5</xdr:row>
                    <xdr:rowOff>0</xdr:rowOff>
                  </from>
                  <to>
                    <xdr:col>11</xdr:col>
                    <xdr:colOff>695325</xdr:colOff>
                    <xdr:row>6</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11</xdr:col>
                    <xdr:colOff>390525</xdr:colOff>
                    <xdr:row>3</xdr:row>
                    <xdr:rowOff>47625</xdr:rowOff>
                  </from>
                  <to>
                    <xdr:col>11</xdr:col>
                    <xdr:colOff>695325</xdr:colOff>
                    <xdr:row>5</xdr:row>
                    <xdr:rowOff>66675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12</xdr:col>
                    <xdr:colOff>352425</xdr:colOff>
                    <xdr:row>3</xdr:row>
                    <xdr:rowOff>47625</xdr:rowOff>
                  </from>
                  <to>
                    <xdr:col>12</xdr:col>
                    <xdr:colOff>647700</xdr:colOff>
                    <xdr:row>5</xdr:row>
                    <xdr:rowOff>66675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13</xdr:col>
                    <xdr:colOff>257175</xdr:colOff>
                    <xdr:row>3</xdr:row>
                    <xdr:rowOff>47625</xdr:rowOff>
                  </from>
                  <to>
                    <xdr:col>13</xdr:col>
                    <xdr:colOff>571500</xdr:colOff>
                    <xdr:row>5</xdr:row>
                    <xdr:rowOff>66675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14</xdr:col>
                    <xdr:colOff>561975</xdr:colOff>
                    <xdr:row>3</xdr:row>
                    <xdr:rowOff>47625</xdr:rowOff>
                  </from>
                  <to>
                    <xdr:col>14</xdr:col>
                    <xdr:colOff>876300</xdr:colOff>
                    <xdr:row>5</xdr:row>
                    <xdr:rowOff>66675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47625</xdr:colOff>
                    <xdr:row>1</xdr:row>
                    <xdr:rowOff>190500</xdr:rowOff>
                  </from>
                  <to>
                    <xdr:col>14</xdr:col>
                    <xdr:colOff>352425</xdr:colOff>
                    <xdr:row>3</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14</xdr:col>
                    <xdr:colOff>47625</xdr:colOff>
                    <xdr:row>3</xdr:row>
                    <xdr:rowOff>47625</xdr:rowOff>
                  </from>
                  <to>
                    <xdr:col>14</xdr:col>
                    <xdr:colOff>352425</xdr:colOff>
                    <xdr:row>5</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7640-17B0-45DE-BCB7-D571E677F709}">
  <sheetPr codeName="Sheet13">
    <tabColor rgb="FFFFFF99"/>
    <pageSetUpPr fitToPage="1"/>
  </sheetPr>
  <dimension ref="A1:C32"/>
  <sheetViews>
    <sheetView showGridLines="0" zoomScale="80" zoomScaleNormal="80" zoomScaleSheetLayoutView="75" workbookViewId="0">
      <selection activeCell="W36" sqref="W36"/>
    </sheetView>
  </sheetViews>
  <sheetFormatPr defaultColWidth="9.140625" defaultRowHeight="15"/>
  <cols>
    <col min="1" max="1" width="9.140625" style="142"/>
    <col min="2" max="2" width="32.7109375" style="142" customWidth="1"/>
    <col min="3" max="3" width="84.7109375" style="142" customWidth="1"/>
    <col min="4" max="16384" width="9.140625" style="142"/>
  </cols>
  <sheetData>
    <row r="1" spans="1:3" ht="43.5" customHeight="1">
      <c r="A1" s="140" t="s">
        <v>199</v>
      </c>
      <c r="B1" s="141"/>
      <c r="C1" s="141"/>
    </row>
    <row r="2" spans="1:3" ht="27.75" customHeight="1">
      <c r="A2" s="143" t="s">
        <v>136</v>
      </c>
      <c r="B2" s="143" t="s">
        <v>137</v>
      </c>
      <c r="C2" s="143" t="s">
        <v>138</v>
      </c>
    </row>
    <row r="3" spans="1:3" ht="36" customHeight="1">
      <c r="A3" s="143"/>
      <c r="B3" s="144" t="s">
        <v>139</v>
      </c>
      <c r="C3" s="146" t="s">
        <v>140</v>
      </c>
    </row>
    <row r="4" spans="1:3" ht="27" customHeight="1">
      <c r="A4" s="145"/>
      <c r="B4" s="144" t="s">
        <v>0</v>
      </c>
      <c r="C4" s="146" t="s">
        <v>141</v>
      </c>
    </row>
    <row r="5" spans="1:3" ht="29.25" customHeight="1">
      <c r="A5" s="145"/>
      <c r="B5" s="144" t="s">
        <v>82</v>
      </c>
      <c r="C5" s="146" t="s">
        <v>142</v>
      </c>
    </row>
    <row r="6" spans="1:3" ht="32.1" customHeight="1">
      <c r="A6" s="145"/>
      <c r="B6" s="144" t="s">
        <v>1</v>
      </c>
      <c r="C6" s="146" t="s">
        <v>200</v>
      </c>
    </row>
    <row r="7" spans="1:3" ht="29.25" customHeight="1">
      <c r="A7" s="145"/>
      <c r="B7" s="144" t="s">
        <v>18</v>
      </c>
      <c r="C7" s="146" t="s">
        <v>143</v>
      </c>
    </row>
    <row r="8" spans="1:3" ht="29.25" customHeight="1">
      <c r="A8" s="145"/>
      <c r="B8" s="144" t="s">
        <v>83</v>
      </c>
      <c r="C8" s="144" t="s">
        <v>144</v>
      </c>
    </row>
    <row r="9" spans="1:3" ht="32.1" customHeight="1">
      <c r="A9" s="146"/>
      <c r="B9" s="144" t="s">
        <v>201</v>
      </c>
      <c r="C9" s="146" t="s">
        <v>202</v>
      </c>
    </row>
    <row r="10" spans="1:3" ht="34.5" customHeight="1">
      <c r="A10" s="145"/>
      <c r="B10" s="276" t="s">
        <v>162</v>
      </c>
      <c r="C10" s="146" t="s">
        <v>203</v>
      </c>
    </row>
    <row r="11" spans="1:3" ht="31.5" customHeight="1">
      <c r="A11" s="145"/>
      <c r="B11" s="144" t="s">
        <v>204</v>
      </c>
      <c r="C11" s="146" t="s">
        <v>205</v>
      </c>
    </row>
    <row r="12" spans="1:3" ht="34.5" customHeight="1">
      <c r="A12" s="147"/>
      <c r="B12" s="144" t="s">
        <v>206</v>
      </c>
      <c r="C12" s="146" t="s">
        <v>207</v>
      </c>
    </row>
    <row r="13" spans="1:3" ht="28.5" customHeight="1">
      <c r="A13" s="145"/>
      <c r="B13" s="144" t="s">
        <v>145</v>
      </c>
      <c r="C13" s="146" t="s">
        <v>208</v>
      </c>
    </row>
    <row r="14" spans="1:3" ht="32.1" customHeight="1">
      <c r="A14" s="145"/>
      <c r="B14" s="144" t="s">
        <v>146</v>
      </c>
      <c r="C14" s="146" t="s">
        <v>209</v>
      </c>
    </row>
    <row r="15" spans="1:3" ht="29.25" customHeight="1">
      <c r="A15" s="145"/>
      <c r="B15" s="144" t="s">
        <v>147</v>
      </c>
      <c r="C15" s="146" t="s">
        <v>210</v>
      </c>
    </row>
    <row r="16" spans="1:3" ht="32.1" customHeight="1">
      <c r="A16" s="145"/>
      <c r="B16" s="144" t="s">
        <v>148</v>
      </c>
      <c r="C16" s="146" t="s">
        <v>211</v>
      </c>
    </row>
    <row r="17" spans="1:3" ht="62.25" customHeight="1">
      <c r="A17" s="145"/>
      <c r="B17" s="144" t="s">
        <v>149</v>
      </c>
      <c r="C17" s="146" t="s">
        <v>212</v>
      </c>
    </row>
    <row r="18" spans="1:3" ht="32.1" customHeight="1">
      <c r="A18" s="147"/>
      <c r="B18" s="144" t="s">
        <v>150</v>
      </c>
      <c r="C18" s="146" t="s">
        <v>213</v>
      </c>
    </row>
    <row r="19" spans="1:3" ht="49.5" customHeight="1">
      <c r="A19" s="146"/>
      <c r="B19" s="144" t="s">
        <v>151</v>
      </c>
      <c r="C19" s="277" t="s">
        <v>214</v>
      </c>
    </row>
    <row r="20" spans="1:3" ht="51" customHeight="1">
      <c r="A20" s="146"/>
      <c r="B20" s="144" t="s">
        <v>152</v>
      </c>
      <c r="C20" s="277" t="s">
        <v>215</v>
      </c>
    </row>
    <row r="21" spans="1:3" ht="51.75" customHeight="1">
      <c r="A21" s="146"/>
      <c r="B21" s="144" t="s">
        <v>216</v>
      </c>
      <c r="C21" s="277" t="s">
        <v>217</v>
      </c>
    </row>
    <row r="22" spans="1:3" ht="33.75" customHeight="1">
      <c r="A22" s="145"/>
      <c r="B22" s="144" t="s">
        <v>172</v>
      </c>
      <c r="C22" s="146" t="s">
        <v>218</v>
      </c>
    </row>
    <row r="23" spans="1:3" ht="45">
      <c r="A23" s="146"/>
      <c r="B23" s="144" t="s">
        <v>219</v>
      </c>
      <c r="C23" s="146" t="s">
        <v>220</v>
      </c>
    </row>
    <row r="24" spans="1:3" ht="46.5" customHeight="1">
      <c r="A24" s="146"/>
      <c r="B24" s="276" t="s">
        <v>221</v>
      </c>
      <c r="C24" s="276" t="s">
        <v>222</v>
      </c>
    </row>
    <row r="25" spans="1:3" ht="75">
      <c r="A25" s="146"/>
      <c r="B25" s="276" t="s">
        <v>173</v>
      </c>
      <c r="C25" s="144" t="s">
        <v>223</v>
      </c>
    </row>
    <row r="26" spans="1:3" ht="32.1" customHeight="1"/>
    <row r="27" spans="1:3" ht="32.1" customHeight="1"/>
    <row r="28" spans="1:3" ht="32.1" customHeight="1"/>
    <row r="29" spans="1:3" ht="27.75" customHeight="1"/>
    <row r="30" spans="1:3" ht="46.5" customHeight="1"/>
    <row r="31" spans="1:3" ht="32.1" customHeight="1"/>
    <row r="32" spans="1:3" ht="32.1" customHeight="1"/>
  </sheetData>
  <sheetProtection algorithmName="SHA-512" hashValue="L+yURzXH/EkUymbnhMRA2uDX1lB9f1FGo4s4Bl4OPbgU+eSasYk6CIzN5UEkp2JGOJrrgJrn1Ybg61Y45RVSvg==" saltValue="sxcmyZHxspDGk5SJtHX+Zg==" spinCount="100000" sheet="1" objects="1" scenarios="1"/>
  <printOptions horizontalCentered="1" verticalCentered="1"/>
  <pageMargins left="0" right="0" top="0" bottom="0" header="0" footer="0"/>
  <pageSetup scale="7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DBFC-6925-462B-8780-B4BB6EBB26F7}">
  <sheetPr codeName="Sheet19">
    <tabColor theme="4" tint="0.59999389629810485"/>
  </sheetPr>
  <dimension ref="A1:AU68"/>
  <sheetViews>
    <sheetView topLeftCell="A29" workbookViewId="0">
      <selection activeCell="W36" sqref="W36"/>
    </sheetView>
  </sheetViews>
  <sheetFormatPr defaultColWidth="2.85546875" defaultRowHeight="15"/>
  <cols>
    <col min="1" max="16384" width="2.85546875" style="351"/>
  </cols>
  <sheetData>
    <row r="1" spans="1:47" ht="15" customHeight="1">
      <c r="A1" s="1021" t="s">
        <v>306</v>
      </c>
      <c r="B1" s="1022"/>
      <c r="C1" s="1022"/>
      <c r="D1" s="1022"/>
      <c r="E1" s="1022"/>
      <c r="F1" s="1022"/>
      <c r="G1" s="1022"/>
      <c r="H1" s="1022"/>
      <c r="I1" s="1022"/>
      <c r="J1" s="1022"/>
      <c r="K1" s="1022"/>
      <c r="L1" s="1022"/>
      <c r="M1" s="1022"/>
      <c r="N1" s="1022"/>
      <c r="O1" s="1022"/>
      <c r="P1" s="1022"/>
      <c r="Q1" s="1022"/>
      <c r="R1" s="1022"/>
      <c r="S1" s="1022"/>
      <c r="T1" s="1022"/>
      <c r="U1" s="1022"/>
      <c r="V1" s="1022"/>
      <c r="W1" s="1022"/>
      <c r="X1" s="1022"/>
      <c r="Y1" s="1022"/>
      <c r="Z1" s="1022"/>
      <c r="AA1" s="1022"/>
      <c r="AB1" s="1022"/>
      <c r="AC1" s="1022"/>
      <c r="AD1" s="1022"/>
      <c r="AE1" s="1022"/>
      <c r="AF1" s="1022"/>
      <c r="AG1" s="1022"/>
      <c r="AH1" s="1022"/>
      <c r="AI1" s="1022"/>
      <c r="AJ1" s="1022"/>
      <c r="AK1" s="1022"/>
      <c r="AL1" s="1022"/>
      <c r="AM1" s="1022"/>
      <c r="AN1" s="1022"/>
      <c r="AO1" s="1022"/>
      <c r="AP1" s="1022"/>
      <c r="AQ1" s="1022"/>
      <c r="AR1" s="1022"/>
      <c r="AS1" s="1022"/>
      <c r="AT1" s="1022"/>
      <c r="AU1" s="1023"/>
    </row>
    <row r="2" spans="1:47" ht="15" customHeight="1">
      <c r="A2" s="1024"/>
      <c r="B2" s="1025"/>
      <c r="C2" s="1025"/>
      <c r="D2" s="1025"/>
      <c r="E2" s="1025"/>
      <c r="F2" s="1025"/>
      <c r="G2" s="1025"/>
      <c r="H2" s="1025"/>
      <c r="I2" s="1025"/>
      <c r="J2" s="1025"/>
      <c r="K2" s="1025"/>
      <c r="L2" s="1025"/>
      <c r="M2" s="1025"/>
      <c r="N2" s="1025"/>
      <c r="O2" s="1025"/>
      <c r="P2" s="1025"/>
      <c r="Q2" s="1025"/>
      <c r="R2" s="1025"/>
      <c r="S2" s="1025"/>
      <c r="T2" s="1025"/>
      <c r="U2" s="1025"/>
      <c r="V2" s="1025"/>
      <c r="W2" s="1025"/>
      <c r="X2" s="1025"/>
      <c r="Y2" s="1025"/>
      <c r="Z2" s="1025"/>
      <c r="AA2" s="1025"/>
      <c r="AB2" s="1025"/>
      <c r="AC2" s="1025"/>
      <c r="AD2" s="1025"/>
      <c r="AE2" s="1025"/>
      <c r="AF2" s="1025"/>
      <c r="AG2" s="1025"/>
      <c r="AH2" s="1025"/>
      <c r="AI2" s="1025"/>
      <c r="AJ2" s="1025"/>
      <c r="AK2" s="1025"/>
      <c r="AL2" s="1025"/>
      <c r="AM2" s="1025"/>
      <c r="AN2" s="1025"/>
      <c r="AO2" s="1025"/>
      <c r="AP2" s="1025"/>
      <c r="AQ2" s="1025"/>
      <c r="AR2" s="1025"/>
      <c r="AS2" s="1025"/>
      <c r="AT2" s="1025"/>
      <c r="AU2" s="1026"/>
    </row>
    <row r="3" spans="1:47" ht="1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row>
    <row r="4" spans="1:47" ht="15" customHeight="1">
      <c r="A4" s="1027" t="s">
        <v>307</v>
      </c>
      <c r="B4" s="1027"/>
      <c r="C4" s="1027"/>
      <c r="D4" s="1027"/>
      <c r="E4" s="1027"/>
      <c r="F4" s="1027"/>
      <c r="G4" s="1027"/>
      <c r="H4" s="1027"/>
      <c r="I4" s="1027"/>
      <c r="J4" s="1027"/>
      <c r="K4" s="1027"/>
      <c r="L4" s="1027"/>
      <c r="M4" s="1027"/>
      <c r="N4" s="1027"/>
      <c r="O4" s="1027"/>
      <c r="P4" s="1027"/>
      <c r="Q4" s="1027"/>
      <c r="R4" s="1027"/>
      <c r="S4" s="1027"/>
      <c r="T4" s="1027"/>
      <c r="U4" s="1027"/>
      <c r="V4" s="1027"/>
      <c r="W4" s="1027"/>
      <c r="X4" s="1027"/>
      <c r="Y4" s="1027"/>
      <c r="Z4" s="1027"/>
      <c r="AA4" s="1027"/>
      <c r="AB4" s="1027"/>
      <c r="AC4" s="1027"/>
      <c r="AD4" s="1027"/>
      <c r="AE4" s="1027"/>
      <c r="AF4" s="1027"/>
      <c r="AG4" s="1027"/>
      <c r="AH4" s="1027"/>
      <c r="AI4" s="1027"/>
      <c r="AJ4" s="1027"/>
      <c r="AK4" s="1027"/>
      <c r="AL4" s="1027"/>
      <c r="AM4" s="1027"/>
      <c r="AN4" s="1027"/>
      <c r="AO4" s="1027"/>
      <c r="AP4" s="1027"/>
      <c r="AQ4" s="1027"/>
      <c r="AR4" s="1027"/>
      <c r="AS4" s="1027"/>
      <c r="AT4" s="1027"/>
      <c r="AU4" s="1027"/>
    </row>
    <row r="5" spans="1:47" ht="15" customHeight="1">
      <c r="A5" s="1027"/>
      <c r="B5" s="1027"/>
      <c r="C5" s="1027"/>
      <c r="D5" s="1027"/>
      <c r="E5" s="1027"/>
      <c r="F5" s="1027"/>
      <c r="G5" s="1027"/>
      <c r="H5" s="1027"/>
      <c r="I5" s="1027"/>
      <c r="J5" s="1027"/>
      <c r="K5" s="1027"/>
      <c r="L5" s="1027"/>
      <c r="M5" s="1027"/>
      <c r="N5" s="1027"/>
      <c r="O5" s="1027"/>
      <c r="P5" s="1027"/>
      <c r="Q5" s="1027"/>
      <c r="R5" s="1027"/>
      <c r="S5" s="1027"/>
      <c r="T5" s="1027"/>
      <c r="U5" s="1027"/>
      <c r="V5" s="1027"/>
      <c r="W5" s="1027"/>
      <c r="X5" s="1027"/>
      <c r="Y5" s="1027"/>
      <c r="Z5" s="1027"/>
      <c r="AA5" s="1027"/>
      <c r="AB5" s="1027"/>
      <c r="AC5" s="1027"/>
      <c r="AD5" s="1027"/>
      <c r="AE5" s="1027"/>
      <c r="AF5" s="1027"/>
      <c r="AG5" s="1027"/>
      <c r="AH5" s="1027"/>
      <c r="AI5" s="1027"/>
      <c r="AJ5" s="1027"/>
      <c r="AK5" s="1027"/>
      <c r="AL5" s="1027"/>
      <c r="AM5" s="1027"/>
      <c r="AN5" s="1027"/>
      <c r="AO5" s="1027"/>
      <c r="AP5" s="1027"/>
      <c r="AQ5" s="1027"/>
      <c r="AR5" s="1027"/>
      <c r="AS5" s="1027"/>
      <c r="AT5" s="1027"/>
      <c r="AU5" s="1027"/>
    </row>
    <row r="6" spans="1:47" ht="15" customHeight="1">
      <c r="A6" s="352"/>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row>
    <row r="7" spans="1:47" ht="15" customHeight="1">
      <c r="A7" s="1018" t="s">
        <v>308</v>
      </c>
      <c r="B7" s="1019"/>
      <c r="C7" s="1019"/>
      <c r="D7" s="1019"/>
      <c r="E7" s="1019"/>
      <c r="F7" s="1019"/>
      <c r="G7" s="1019"/>
      <c r="H7" s="1019"/>
      <c r="I7" s="1019"/>
      <c r="J7" s="1019"/>
      <c r="K7" s="1019"/>
      <c r="L7" s="1019"/>
      <c r="M7" s="1019"/>
      <c r="N7" s="1019"/>
      <c r="O7" s="1019"/>
      <c r="P7" s="1019"/>
      <c r="Q7" s="1019"/>
      <c r="R7" s="1019"/>
      <c r="S7" s="1019"/>
      <c r="T7" s="1020"/>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c r="AS7" s="352"/>
      <c r="AT7" s="352"/>
      <c r="AU7" s="352"/>
    </row>
    <row r="8" spans="1:47" ht="15" customHeight="1">
      <c r="A8" s="353"/>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5"/>
    </row>
    <row r="9" spans="1:47" ht="15" customHeight="1">
      <c r="A9" s="356"/>
      <c r="B9" s="352" t="s">
        <v>309</v>
      </c>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7"/>
    </row>
    <row r="10" spans="1:47" ht="15" customHeight="1">
      <c r="A10" s="356"/>
      <c r="B10" s="358" t="s">
        <v>310</v>
      </c>
      <c r="C10" s="359" t="s">
        <v>311</v>
      </c>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7"/>
    </row>
    <row r="11" spans="1:47" ht="15" customHeight="1">
      <c r="A11" s="356"/>
      <c r="B11" s="358" t="s">
        <v>310</v>
      </c>
      <c r="C11" s="359" t="s">
        <v>312</v>
      </c>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7"/>
    </row>
    <row r="12" spans="1:47" ht="15" customHeight="1">
      <c r="A12" s="356"/>
      <c r="B12" s="358" t="s">
        <v>310</v>
      </c>
      <c r="C12" s="359" t="s">
        <v>313</v>
      </c>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2"/>
      <c r="AL12" s="352"/>
      <c r="AM12" s="352"/>
      <c r="AN12" s="352"/>
      <c r="AO12" s="352"/>
      <c r="AP12" s="352"/>
      <c r="AQ12" s="352"/>
      <c r="AR12" s="352"/>
      <c r="AS12" s="352"/>
      <c r="AT12" s="352"/>
      <c r="AU12" s="357"/>
    </row>
    <row r="13" spans="1:47" ht="15" customHeight="1">
      <c r="A13" s="356"/>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7"/>
    </row>
    <row r="14" spans="1:47" ht="15" customHeight="1">
      <c r="A14" s="356"/>
      <c r="B14" s="352" t="s">
        <v>314</v>
      </c>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7"/>
    </row>
    <row r="15" spans="1:47" ht="15" customHeight="1">
      <c r="A15" s="356"/>
      <c r="B15" s="358" t="s">
        <v>310</v>
      </c>
      <c r="C15" s="359" t="s">
        <v>315</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7"/>
    </row>
    <row r="16" spans="1:47" ht="15" customHeight="1">
      <c r="A16" s="356"/>
      <c r="B16" s="358" t="s">
        <v>310</v>
      </c>
      <c r="C16" s="359" t="s">
        <v>316</v>
      </c>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352"/>
      <c r="AP16" s="352"/>
      <c r="AQ16" s="352"/>
      <c r="AR16" s="352"/>
      <c r="AS16" s="352"/>
      <c r="AT16" s="352"/>
      <c r="AU16" s="357"/>
    </row>
    <row r="17" spans="1:47" ht="15" customHeight="1">
      <c r="A17" s="356"/>
      <c r="B17" s="358" t="s">
        <v>310</v>
      </c>
      <c r="C17" s="359" t="s">
        <v>317</v>
      </c>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2"/>
      <c r="AN17" s="352"/>
      <c r="AO17" s="352"/>
      <c r="AP17" s="352"/>
      <c r="AQ17" s="352"/>
      <c r="AR17" s="352"/>
      <c r="AS17" s="352"/>
      <c r="AT17" s="352"/>
      <c r="AU17" s="357"/>
    </row>
    <row r="18" spans="1:47" ht="15" customHeight="1">
      <c r="A18" s="356"/>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7"/>
    </row>
    <row r="19" spans="1:47" ht="15" customHeight="1">
      <c r="A19" s="356"/>
      <c r="B19" s="360" t="s">
        <v>318</v>
      </c>
      <c r="C19" s="352"/>
      <c r="D19" s="358"/>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c r="AN19" s="352"/>
      <c r="AO19" s="352"/>
      <c r="AP19" s="352"/>
      <c r="AQ19" s="352"/>
      <c r="AR19" s="352"/>
      <c r="AS19" s="352"/>
      <c r="AT19" s="352"/>
      <c r="AU19" s="357"/>
    </row>
    <row r="20" spans="1:47" ht="15" customHeight="1">
      <c r="A20" s="356"/>
      <c r="B20" s="358" t="s">
        <v>310</v>
      </c>
      <c r="C20" s="359" t="s">
        <v>319</v>
      </c>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2"/>
      <c r="AN20" s="352"/>
      <c r="AO20" s="352"/>
      <c r="AP20" s="352"/>
      <c r="AQ20" s="352"/>
      <c r="AR20" s="352"/>
      <c r="AS20" s="352"/>
      <c r="AT20" s="352"/>
      <c r="AU20" s="357"/>
    </row>
    <row r="21" spans="1:47" ht="15" customHeight="1">
      <c r="A21" s="356"/>
      <c r="B21" s="358" t="s">
        <v>310</v>
      </c>
      <c r="C21" s="360" t="s">
        <v>320</v>
      </c>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7"/>
    </row>
    <row r="22" spans="1:47" ht="15" customHeight="1">
      <c r="A22" s="356"/>
      <c r="B22" s="352"/>
      <c r="C22" s="361" t="s">
        <v>321</v>
      </c>
      <c r="D22" s="352" t="s">
        <v>322</v>
      </c>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2"/>
      <c r="AT22" s="352"/>
      <c r="AU22" s="357"/>
    </row>
    <row r="23" spans="1:47" ht="15" customHeight="1">
      <c r="A23" s="356"/>
      <c r="B23" s="352"/>
      <c r="C23" s="352"/>
      <c r="D23" s="362" t="s">
        <v>310</v>
      </c>
      <c r="E23" s="359" t="s">
        <v>323</v>
      </c>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2"/>
      <c r="AU23" s="357"/>
    </row>
    <row r="24" spans="1:47" ht="15" customHeight="1">
      <c r="A24" s="356"/>
      <c r="B24" s="352"/>
      <c r="C24" s="352"/>
      <c r="D24" s="362" t="s">
        <v>310</v>
      </c>
      <c r="E24" s="359" t="s">
        <v>324</v>
      </c>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2"/>
      <c r="AT24" s="352"/>
      <c r="AU24" s="357"/>
    </row>
    <row r="25" spans="1:47" ht="15" customHeight="1">
      <c r="A25" s="363"/>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5"/>
    </row>
    <row r="26" spans="1:47" ht="15" customHeight="1">
      <c r="A26" s="352"/>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c r="AT26" s="352"/>
      <c r="AU26" s="352"/>
    </row>
    <row r="27" spans="1:47" ht="15" customHeight="1">
      <c r="A27" s="1018" t="s">
        <v>303</v>
      </c>
      <c r="B27" s="1019"/>
      <c r="C27" s="1019"/>
      <c r="D27" s="1019"/>
      <c r="E27" s="1019"/>
      <c r="F27" s="1019"/>
      <c r="G27" s="1019"/>
      <c r="H27" s="1019"/>
      <c r="I27" s="1019"/>
      <c r="J27" s="1019"/>
      <c r="K27" s="1019"/>
      <c r="L27" s="1019"/>
      <c r="M27" s="1019"/>
      <c r="N27" s="1019"/>
      <c r="O27" s="1019"/>
      <c r="P27" s="1019"/>
      <c r="Q27" s="1019"/>
      <c r="R27" s="1019"/>
      <c r="S27" s="1019"/>
      <c r="T27" s="1020"/>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c r="AT27" s="352"/>
      <c r="AU27" s="352"/>
    </row>
    <row r="28" spans="1:47" ht="15" customHeight="1">
      <c r="A28" s="353"/>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5"/>
    </row>
    <row r="29" spans="1:47" ht="15" customHeight="1">
      <c r="A29" s="356"/>
      <c r="B29" s="366" t="s">
        <v>237</v>
      </c>
      <c r="C29" s="359" t="s">
        <v>325</v>
      </c>
      <c r="D29" s="352"/>
      <c r="E29" s="352"/>
      <c r="F29" s="352"/>
      <c r="G29" s="352"/>
      <c r="H29" s="352"/>
      <c r="I29" s="352"/>
      <c r="J29" s="352"/>
      <c r="K29" s="352"/>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7"/>
    </row>
    <row r="30" spans="1:47" ht="15" customHeight="1">
      <c r="A30" s="356"/>
      <c r="B30" s="366" t="s">
        <v>245</v>
      </c>
      <c r="C30" s="359" t="s">
        <v>326</v>
      </c>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7"/>
    </row>
    <row r="31" spans="1:47" ht="15" customHeight="1">
      <c r="A31" s="356"/>
      <c r="B31" s="366" t="s">
        <v>253</v>
      </c>
      <c r="C31" s="359" t="s">
        <v>327</v>
      </c>
      <c r="D31" s="352"/>
      <c r="E31" s="352"/>
      <c r="F31" s="352"/>
      <c r="G31" s="352"/>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7"/>
    </row>
    <row r="32" spans="1:47" ht="15" customHeight="1">
      <c r="A32" s="356"/>
      <c r="B32" s="366" t="s">
        <v>262</v>
      </c>
      <c r="C32" s="359" t="s">
        <v>328</v>
      </c>
      <c r="D32" s="358"/>
      <c r="E32" s="352"/>
      <c r="F32" s="352"/>
      <c r="G32" s="352"/>
      <c r="H32" s="352"/>
      <c r="I32" s="352"/>
      <c r="J32" s="352"/>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7"/>
    </row>
    <row r="33" spans="1:47" ht="15" customHeight="1">
      <c r="A33" s="356"/>
      <c r="B33" s="352"/>
      <c r="C33" s="361" t="s">
        <v>321</v>
      </c>
      <c r="D33" s="352" t="s">
        <v>329</v>
      </c>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7"/>
    </row>
    <row r="34" spans="1:47" ht="15" customHeight="1">
      <c r="A34" s="356"/>
      <c r="B34" s="366" t="s">
        <v>267</v>
      </c>
      <c r="C34" s="359" t="s">
        <v>330</v>
      </c>
      <c r="D34" s="362"/>
      <c r="E34" s="359"/>
      <c r="F34" s="352"/>
      <c r="G34" s="352"/>
      <c r="H34" s="352"/>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352"/>
      <c r="AQ34" s="352"/>
      <c r="AR34" s="352"/>
      <c r="AS34" s="352"/>
      <c r="AT34" s="352"/>
      <c r="AU34" s="357"/>
    </row>
    <row r="35" spans="1:47" ht="15" customHeight="1">
      <c r="A35" s="363"/>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5"/>
    </row>
    <row r="36" spans="1:47" ht="15" customHeight="1">
      <c r="A36" s="352"/>
      <c r="B36" s="352"/>
      <c r="C36" s="352"/>
      <c r="D36" s="352"/>
      <c r="E36" s="352"/>
      <c r="F36" s="352"/>
      <c r="G36" s="352"/>
      <c r="H36" s="352"/>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352"/>
      <c r="AQ36" s="352"/>
      <c r="AR36" s="352"/>
      <c r="AS36" s="352"/>
      <c r="AT36" s="352"/>
      <c r="AU36" s="352"/>
    </row>
    <row r="37" spans="1:47" ht="15" customHeight="1">
      <c r="A37" s="1018" t="s">
        <v>305</v>
      </c>
      <c r="B37" s="1019"/>
      <c r="C37" s="1019"/>
      <c r="D37" s="1019"/>
      <c r="E37" s="1019"/>
      <c r="F37" s="1019"/>
      <c r="G37" s="1019"/>
      <c r="H37" s="1019"/>
      <c r="I37" s="1019"/>
      <c r="J37" s="1019"/>
      <c r="K37" s="1019"/>
      <c r="L37" s="1019"/>
      <c r="M37" s="1019"/>
      <c r="N37" s="1019"/>
      <c r="O37" s="1019"/>
      <c r="P37" s="1019"/>
      <c r="Q37" s="1019"/>
      <c r="R37" s="1019"/>
      <c r="S37" s="1019"/>
      <c r="T37" s="1020"/>
      <c r="U37" s="352"/>
      <c r="V37" s="352"/>
      <c r="W37" s="352"/>
      <c r="X37" s="352"/>
      <c r="Y37" s="352"/>
      <c r="Z37" s="352"/>
      <c r="AA37" s="352"/>
      <c r="AB37" s="352"/>
      <c r="AC37" s="352"/>
      <c r="AD37" s="352"/>
      <c r="AE37" s="352"/>
      <c r="AF37" s="352"/>
      <c r="AG37" s="352"/>
      <c r="AH37" s="352"/>
      <c r="AI37" s="352"/>
      <c r="AJ37" s="352"/>
      <c r="AK37" s="352"/>
      <c r="AL37" s="352"/>
      <c r="AM37" s="352"/>
      <c r="AN37" s="352"/>
      <c r="AO37" s="352"/>
      <c r="AP37" s="352"/>
      <c r="AQ37" s="352"/>
      <c r="AR37" s="352"/>
      <c r="AS37" s="352"/>
      <c r="AT37" s="352"/>
      <c r="AU37" s="352"/>
    </row>
    <row r="38" spans="1:47" ht="15" customHeight="1">
      <c r="A38" s="353"/>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354"/>
      <c r="AU38" s="355"/>
    </row>
    <row r="39" spans="1:47" ht="15" customHeight="1">
      <c r="A39" s="356"/>
      <c r="B39" s="366" t="s">
        <v>331</v>
      </c>
      <c r="C39" s="359" t="s">
        <v>332</v>
      </c>
      <c r="D39" s="352"/>
      <c r="E39" s="352"/>
      <c r="F39" s="352"/>
      <c r="G39" s="352"/>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7"/>
    </row>
    <row r="40" spans="1:47" ht="15" customHeight="1">
      <c r="A40" s="356"/>
      <c r="B40" s="366"/>
      <c r="C40" s="361" t="s">
        <v>321</v>
      </c>
      <c r="D40" s="352" t="s">
        <v>333</v>
      </c>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7"/>
    </row>
    <row r="41" spans="1:47" ht="15" customHeight="1">
      <c r="A41" s="356"/>
      <c r="B41" s="366" t="s">
        <v>334</v>
      </c>
      <c r="C41" s="359" t="s">
        <v>335</v>
      </c>
      <c r="D41" s="352"/>
      <c r="E41" s="352"/>
      <c r="F41" s="352"/>
      <c r="G41" s="352"/>
      <c r="H41" s="352"/>
      <c r="I41" s="35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352"/>
      <c r="AQ41" s="352"/>
      <c r="AR41" s="352"/>
      <c r="AS41" s="352"/>
      <c r="AT41" s="352"/>
      <c r="AU41" s="357"/>
    </row>
    <row r="42" spans="1:47" ht="15" customHeight="1">
      <c r="A42" s="356"/>
      <c r="B42" s="366"/>
      <c r="C42" s="361" t="s">
        <v>321</v>
      </c>
      <c r="D42" s="352" t="s">
        <v>336</v>
      </c>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352"/>
      <c r="AQ42" s="352"/>
      <c r="AR42" s="352"/>
      <c r="AS42" s="352"/>
      <c r="AT42" s="352"/>
      <c r="AU42" s="357"/>
    </row>
    <row r="43" spans="1:47" ht="15" customHeight="1">
      <c r="A43" s="356"/>
      <c r="B43" s="366" t="s">
        <v>337</v>
      </c>
      <c r="C43" s="359" t="s">
        <v>338</v>
      </c>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c r="AT43" s="352"/>
      <c r="AU43" s="357"/>
    </row>
    <row r="44" spans="1:47" ht="15" customHeight="1">
      <c r="A44" s="356"/>
      <c r="B44" s="366" t="s">
        <v>339</v>
      </c>
      <c r="C44" s="359" t="s">
        <v>340</v>
      </c>
      <c r="D44" s="358"/>
      <c r="E44" s="352"/>
      <c r="F44" s="352"/>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352"/>
      <c r="AQ44" s="352"/>
      <c r="AR44" s="352"/>
      <c r="AS44" s="352"/>
      <c r="AT44" s="352"/>
      <c r="AU44" s="357"/>
    </row>
    <row r="45" spans="1:47" ht="15" customHeight="1">
      <c r="A45" s="356"/>
      <c r="B45" s="366" t="s">
        <v>341</v>
      </c>
      <c r="C45" s="359" t="s">
        <v>342</v>
      </c>
      <c r="D45" s="358"/>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352"/>
      <c r="AQ45" s="352"/>
      <c r="AR45" s="352"/>
      <c r="AS45" s="352"/>
      <c r="AT45" s="352"/>
      <c r="AU45" s="357"/>
    </row>
    <row r="46" spans="1:47" ht="15" customHeight="1">
      <c r="A46" s="356"/>
      <c r="B46" s="366"/>
      <c r="C46" s="361" t="s">
        <v>321</v>
      </c>
      <c r="D46" s="352" t="s">
        <v>343</v>
      </c>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352"/>
      <c r="AQ46" s="352"/>
      <c r="AR46" s="352"/>
      <c r="AS46" s="352"/>
      <c r="AT46" s="352"/>
      <c r="AU46" s="357"/>
    </row>
    <row r="47" spans="1:47" ht="15" customHeight="1">
      <c r="A47" s="356"/>
      <c r="B47" s="366" t="s">
        <v>344</v>
      </c>
      <c r="C47" s="359" t="s">
        <v>345</v>
      </c>
      <c r="D47" s="358"/>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2"/>
      <c r="AS47" s="352"/>
      <c r="AT47" s="352"/>
      <c r="AU47" s="357"/>
    </row>
    <row r="48" spans="1:47" ht="15" customHeight="1">
      <c r="A48" s="363"/>
      <c r="B48" s="364"/>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5"/>
    </row>
    <row r="49" spans="1:47" ht="15" customHeight="1">
      <c r="A49" s="352"/>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2"/>
    </row>
    <row r="50" spans="1:47" ht="15" customHeight="1">
      <c r="A50" s="1018" t="s">
        <v>346</v>
      </c>
      <c r="B50" s="1019"/>
      <c r="C50" s="1019"/>
      <c r="D50" s="1019"/>
      <c r="E50" s="1019"/>
      <c r="F50" s="1019"/>
      <c r="G50" s="1019"/>
      <c r="H50" s="1019"/>
      <c r="I50" s="1019"/>
      <c r="J50" s="1019"/>
      <c r="K50" s="1019"/>
      <c r="L50" s="1019"/>
      <c r="M50" s="1019"/>
      <c r="N50" s="1019"/>
      <c r="O50" s="1019"/>
      <c r="P50" s="1019"/>
      <c r="Q50" s="1019"/>
      <c r="R50" s="1019"/>
      <c r="S50" s="1019"/>
      <c r="T50" s="1020"/>
      <c r="U50" s="352"/>
      <c r="V50" s="352"/>
      <c r="W50" s="352"/>
      <c r="X50" s="352"/>
      <c r="Y50" s="352"/>
      <c r="Z50" s="352"/>
      <c r="AA50" s="352"/>
      <c r="AB50" s="352"/>
      <c r="AC50" s="352"/>
      <c r="AD50" s="352"/>
      <c r="AE50" s="352"/>
      <c r="AF50" s="352"/>
      <c r="AG50" s="352"/>
      <c r="AH50" s="352"/>
      <c r="AI50" s="352"/>
      <c r="AJ50" s="352"/>
      <c r="AK50" s="352"/>
      <c r="AL50" s="352"/>
      <c r="AM50" s="352"/>
      <c r="AN50" s="352"/>
      <c r="AO50" s="352"/>
      <c r="AP50" s="352"/>
      <c r="AQ50" s="352"/>
      <c r="AR50" s="352"/>
      <c r="AS50" s="352"/>
      <c r="AT50" s="352"/>
      <c r="AU50" s="352"/>
    </row>
    <row r="51" spans="1:47" ht="15" customHeight="1">
      <c r="A51" s="367"/>
      <c r="B51" s="368"/>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9"/>
    </row>
    <row r="52" spans="1:47" ht="15" customHeight="1">
      <c r="A52" s="370"/>
      <c r="B52" s="359" t="s">
        <v>347</v>
      </c>
      <c r="C52" s="359"/>
      <c r="D52" s="360"/>
      <c r="E52" s="360"/>
      <c r="F52" s="360"/>
      <c r="G52" s="360"/>
      <c r="H52" s="360"/>
      <c r="I52" s="360"/>
      <c r="J52" s="360"/>
      <c r="K52" s="360"/>
      <c r="L52" s="371"/>
      <c r="M52" s="371"/>
      <c r="N52" s="371"/>
      <c r="O52" s="371"/>
      <c r="P52" s="371"/>
      <c r="Q52" s="371"/>
      <c r="R52" s="360"/>
      <c r="S52" s="359"/>
      <c r="T52" s="360"/>
      <c r="U52" s="360"/>
      <c r="V52" s="360"/>
      <c r="W52" s="360"/>
      <c r="X52" s="360"/>
      <c r="Y52" s="360"/>
      <c r="Z52" s="360"/>
      <c r="AA52" s="360"/>
      <c r="AB52" s="360"/>
      <c r="AC52" s="360"/>
      <c r="AD52" s="360"/>
      <c r="AE52" s="360"/>
      <c r="AF52" s="360"/>
      <c r="AG52" s="360"/>
      <c r="AH52" s="360"/>
      <c r="AI52" s="360"/>
      <c r="AJ52" s="360"/>
      <c r="AK52" s="360"/>
      <c r="AL52" s="360"/>
      <c r="AM52" s="360"/>
      <c r="AN52" s="360"/>
      <c r="AO52" s="360"/>
      <c r="AP52" s="372"/>
      <c r="AQ52" s="372"/>
      <c r="AR52" s="360"/>
      <c r="AS52" s="360"/>
      <c r="AT52" s="360"/>
      <c r="AU52" s="373"/>
    </row>
    <row r="53" spans="1:47" ht="15" customHeight="1">
      <c r="A53" s="370"/>
      <c r="B53" s="358" t="s">
        <v>310</v>
      </c>
      <c r="C53" s="360" t="s">
        <v>348</v>
      </c>
      <c r="D53" s="360"/>
      <c r="E53" s="360"/>
      <c r="F53" s="360"/>
      <c r="G53" s="360"/>
      <c r="H53" s="360"/>
      <c r="I53" s="360"/>
      <c r="J53" s="360"/>
      <c r="K53" s="360"/>
      <c r="L53" s="371"/>
      <c r="M53" s="371"/>
      <c r="N53" s="371"/>
      <c r="O53" s="371"/>
      <c r="P53" s="371"/>
      <c r="Q53" s="371"/>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72"/>
      <c r="AQ53" s="372"/>
      <c r="AR53" s="360"/>
      <c r="AS53" s="360"/>
      <c r="AT53" s="360"/>
      <c r="AU53" s="373"/>
    </row>
    <row r="54" spans="1:47" ht="15" customHeight="1">
      <c r="A54" s="370"/>
      <c r="B54" s="358" t="s">
        <v>310</v>
      </c>
      <c r="C54" s="360" t="s">
        <v>349</v>
      </c>
      <c r="D54" s="360"/>
      <c r="E54" s="360"/>
      <c r="F54" s="360"/>
      <c r="G54" s="360"/>
      <c r="H54" s="360"/>
      <c r="I54" s="360"/>
      <c r="J54" s="360"/>
      <c r="K54" s="360"/>
      <c r="L54" s="371"/>
      <c r="M54" s="371"/>
      <c r="N54" s="371"/>
      <c r="O54" s="371"/>
      <c r="P54" s="371"/>
      <c r="Q54" s="371"/>
      <c r="R54" s="360"/>
      <c r="S54" s="352"/>
      <c r="T54" s="352"/>
      <c r="U54" s="360"/>
      <c r="V54" s="360"/>
      <c r="W54" s="360"/>
      <c r="X54" s="360"/>
      <c r="Y54" s="360"/>
      <c r="Z54" s="360"/>
      <c r="AA54" s="360"/>
      <c r="AB54" s="360"/>
      <c r="AC54" s="360"/>
      <c r="AD54" s="360"/>
      <c r="AE54" s="360"/>
      <c r="AF54" s="360"/>
      <c r="AG54" s="360"/>
      <c r="AH54" s="360"/>
      <c r="AI54" s="360"/>
      <c r="AJ54" s="360"/>
      <c r="AK54" s="360"/>
      <c r="AL54" s="360"/>
      <c r="AM54" s="360"/>
      <c r="AN54" s="360"/>
      <c r="AO54" s="360"/>
      <c r="AP54" s="372"/>
      <c r="AQ54" s="372"/>
      <c r="AR54" s="360"/>
      <c r="AS54" s="360"/>
      <c r="AT54" s="360"/>
      <c r="AU54" s="373"/>
    </row>
    <row r="55" spans="1:47" ht="15" customHeight="1">
      <c r="A55" s="370"/>
      <c r="B55" s="366"/>
      <c r="C55" s="359"/>
      <c r="D55" s="358"/>
      <c r="E55" s="360"/>
      <c r="F55" s="360"/>
      <c r="G55" s="360"/>
      <c r="H55" s="360"/>
      <c r="I55" s="360"/>
      <c r="J55" s="360"/>
      <c r="K55" s="360"/>
      <c r="L55" s="371"/>
      <c r="M55" s="371"/>
      <c r="N55" s="371"/>
      <c r="O55" s="371"/>
      <c r="P55" s="371"/>
      <c r="Q55" s="371"/>
      <c r="R55" s="360"/>
      <c r="S55" s="352"/>
      <c r="T55" s="352"/>
      <c r="U55" s="360"/>
      <c r="V55" s="360"/>
      <c r="W55" s="360"/>
      <c r="X55" s="360"/>
      <c r="Y55" s="360"/>
      <c r="Z55" s="360"/>
      <c r="AA55" s="360"/>
      <c r="AB55" s="360"/>
      <c r="AC55" s="360"/>
      <c r="AD55" s="360"/>
      <c r="AE55" s="360"/>
      <c r="AF55" s="360"/>
      <c r="AG55" s="360"/>
      <c r="AH55" s="360"/>
      <c r="AI55" s="360"/>
      <c r="AJ55" s="360"/>
      <c r="AK55" s="360"/>
      <c r="AL55" s="360"/>
      <c r="AM55" s="360"/>
      <c r="AN55" s="360"/>
      <c r="AO55" s="360"/>
      <c r="AP55" s="372"/>
      <c r="AQ55" s="372"/>
      <c r="AR55" s="360"/>
      <c r="AS55" s="360"/>
      <c r="AT55" s="360"/>
      <c r="AU55" s="373"/>
    </row>
    <row r="56" spans="1:47" ht="15" customHeight="1">
      <c r="A56" s="370"/>
      <c r="B56" s="359" t="s">
        <v>350</v>
      </c>
      <c r="C56" s="359"/>
      <c r="D56" s="358"/>
      <c r="E56" s="360"/>
      <c r="F56" s="360"/>
      <c r="G56" s="360"/>
      <c r="H56" s="360"/>
      <c r="I56" s="360"/>
      <c r="J56" s="360"/>
      <c r="K56" s="360"/>
      <c r="L56" s="371"/>
      <c r="M56" s="371"/>
      <c r="N56" s="371"/>
      <c r="O56" s="371"/>
      <c r="P56" s="371"/>
      <c r="Q56" s="371"/>
      <c r="R56" s="360"/>
      <c r="S56" s="352"/>
      <c r="T56" s="352"/>
      <c r="U56" s="360"/>
      <c r="V56" s="360"/>
      <c r="W56" s="360"/>
      <c r="X56" s="360"/>
      <c r="Y56" s="360"/>
      <c r="Z56" s="360"/>
      <c r="AA56" s="360"/>
      <c r="AB56" s="360"/>
      <c r="AC56" s="360"/>
      <c r="AD56" s="360"/>
      <c r="AE56" s="360"/>
      <c r="AF56" s="360"/>
      <c r="AG56" s="360"/>
      <c r="AH56" s="360"/>
      <c r="AI56" s="360"/>
      <c r="AJ56" s="360"/>
      <c r="AK56" s="360"/>
      <c r="AL56" s="360"/>
      <c r="AM56" s="360"/>
      <c r="AN56" s="360"/>
      <c r="AO56" s="360"/>
      <c r="AP56" s="372"/>
      <c r="AQ56" s="372"/>
      <c r="AR56" s="360"/>
      <c r="AS56" s="360"/>
      <c r="AT56" s="360"/>
      <c r="AU56" s="373"/>
    </row>
    <row r="57" spans="1:47" ht="15" customHeight="1">
      <c r="A57" s="370"/>
      <c r="B57" s="358" t="s">
        <v>310</v>
      </c>
      <c r="C57" s="360" t="s">
        <v>351</v>
      </c>
      <c r="D57" s="358"/>
      <c r="E57" s="360"/>
      <c r="F57" s="360"/>
      <c r="G57" s="360"/>
      <c r="H57" s="360"/>
      <c r="I57" s="360"/>
      <c r="J57" s="360"/>
      <c r="K57" s="360"/>
      <c r="L57" s="371"/>
      <c r="M57" s="371"/>
      <c r="N57" s="371"/>
      <c r="O57" s="371"/>
      <c r="P57" s="371"/>
      <c r="Q57" s="371"/>
      <c r="R57" s="360"/>
      <c r="S57" s="352"/>
      <c r="T57" s="352"/>
      <c r="U57" s="360"/>
      <c r="V57" s="360"/>
      <c r="W57" s="360"/>
      <c r="X57" s="360"/>
      <c r="Y57" s="360"/>
      <c r="Z57" s="360"/>
      <c r="AA57" s="360"/>
      <c r="AB57" s="360"/>
      <c r="AC57" s="360"/>
      <c r="AD57" s="360"/>
      <c r="AE57" s="360"/>
      <c r="AF57" s="360"/>
      <c r="AG57" s="360"/>
      <c r="AH57" s="360"/>
      <c r="AI57" s="360"/>
      <c r="AJ57" s="360"/>
      <c r="AK57" s="360"/>
      <c r="AL57" s="360"/>
      <c r="AM57" s="360"/>
      <c r="AN57" s="360"/>
      <c r="AO57" s="360"/>
      <c r="AP57" s="372"/>
      <c r="AQ57" s="372"/>
      <c r="AR57" s="360"/>
      <c r="AS57" s="360"/>
      <c r="AT57" s="360"/>
      <c r="AU57" s="373"/>
    </row>
    <row r="58" spans="1:47" ht="15" customHeight="1">
      <c r="A58" s="370"/>
      <c r="B58" s="358" t="s">
        <v>310</v>
      </c>
      <c r="C58" s="360" t="s">
        <v>352</v>
      </c>
      <c r="D58" s="358"/>
      <c r="E58" s="360"/>
      <c r="F58" s="360"/>
      <c r="G58" s="360"/>
      <c r="H58" s="360"/>
      <c r="I58" s="360"/>
      <c r="J58" s="360"/>
      <c r="K58" s="360"/>
      <c r="L58" s="371"/>
      <c r="M58" s="371"/>
      <c r="N58" s="371"/>
      <c r="O58" s="371"/>
      <c r="P58" s="371"/>
      <c r="Q58" s="371"/>
      <c r="R58" s="360"/>
      <c r="S58" s="352"/>
      <c r="T58" s="352"/>
      <c r="U58" s="360"/>
      <c r="V58" s="360"/>
      <c r="W58" s="360"/>
      <c r="X58" s="360"/>
      <c r="Y58" s="360"/>
      <c r="Z58" s="360"/>
      <c r="AA58" s="360"/>
      <c r="AB58" s="360"/>
      <c r="AC58" s="360"/>
      <c r="AD58" s="360"/>
      <c r="AE58" s="360"/>
      <c r="AF58" s="360"/>
      <c r="AG58" s="360"/>
      <c r="AH58" s="360"/>
      <c r="AI58" s="360"/>
      <c r="AJ58" s="360"/>
      <c r="AK58" s="360"/>
      <c r="AL58" s="360"/>
      <c r="AM58" s="360"/>
      <c r="AN58" s="360"/>
      <c r="AO58" s="360"/>
      <c r="AP58" s="372"/>
      <c r="AQ58" s="372"/>
      <c r="AR58" s="360"/>
      <c r="AS58" s="360"/>
      <c r="AT58" s="360"/>
      <c r="AU58" s="373"/>
    </row>
    <row r="59" spans="1:47" ht="15" customHeight="1">
      <c r="A59" s="370"/>
      <c r="B59" s="352"/>
      <c r="C59" s="352"/>
      <c r="D59" s="360"/>
      <c r="E59" s="360"/>
      <c r="F59" s="360"/>
      <c r="G59" s="360"/>
      <c r="H59" s="360"/>
      <c r="I59" s="360"/>
      <c r="J59" s="360"/>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c r="AL59" s="359"/>
      <c r="AM59" s="359"/>
      <c r="AN59" s="359"/>
      <c r="AO59" s="360"/>
      <c r="AP59" s="360"/>
      <c r="AQ59" s="360"/>
      <c r="AR59" s="360"/>
      <c r="AS59" s="360"/>
      <c r="AT59" s="360"/>
      <c r="AU59" s="373"/>
    </row>
    <row r="60" spans="1:47" ht="15" customHeight="1">
      <c r="A60" s="370"/>
      <c r="B60" s="374" t="s">
        <v>353</v>
      </c>
      <c r="C60" s="359"/>
      <c r="D60" s="360"/>
      <c r="E60" s="360"/>
      <c r="F60" s="360"/>
      <c r="G60" s="360"/>
      <c r="H60" s="360"/>
      <c r="I60" s="360"/>
      <c r="J60" s="360"/>
      <c r="K60" s="360"/>
      <c r="L60" s="359"/>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73"/>
    </row>
    <row r="61" spans="1:47" ht="15" customHeight="1">
      <c r="A61" s="370"/>
      <c r="B61" s="358" t="s">
        <v>310</v>
      </c>
      <c r="C61" s="359" t="s">
        <v>354</v>
      </c>
      <c r="D61" s="360"/>
      <c r="E61" s="360"/>
      <c r="F61" s="360"/>
      <c r="G61" s="360"/>
      <c r="H61" s="360"/>
      <c r="I61" s="360"/>
      <c r="J61" s="360"/>
      <c r="K61" s="360"/>
      <c r="L61" s="359"/>
      <c r="M61" s="360"/>
      <c r="N61" s="360"/>
      <c r="O61" s="360"/>
      <c r="P61" s="360"/>
      <c r="Q61" s="360"/>
      <c r="R61" s="360"/>
      <c r="S61" s="360"/>
      <c r="T61" s="360"/>
      <c r="U61" s="360"/>
      <c r="V61" s="360"/>
      <c r="W61" s="360"/>
      <c r="X61" s="360"/>
      <c r="Y61" s="360"/>
      <c r="Z61" s="360"/>
      <c r="AA61" s="360"/>
      <c r="AB61" s="360"/>
      <c r="AC61" s="360"/>
      <c r="AD61" s="360"/>
      <c r="AE61" s="360"/>
      <c r="AF61" s="360"/>
      <c r="AG61" s="360"/>
      <c r="AH61" s="360"/>
      <c r="AI61" s="360"/>
      <c r="AJ61" s="360"/>
      <c r="AK61" s="360"/>
      <c r="AL61" s="360"/>
      <c r="AM61" s="360"/>
      <c r="AN61" s="360"/>
      <c r="AO61" s="360"/>
      <c r="AP61" s="360"/>
      <c r="AQ61" s="360"/>
      <c r="AR61" s="360"/>
      <c r="AS61" s="360"/>
      <c r="AT61" s="360"/>
      <c r="AU61" s="373"/>
    </row>
    <row r="62" spans="1:47" ht="15" customHeight="1">
      <c r="A62" s="370"/>
      <c r="B62" s="366"/>
      <c r="C62" s="358"/>
      <c r="D62" s="360"/>
      <c r="E62" s="360"/>
      <c r="F62" s="360"/>
      <c r="G62" s="360"/>
      <c r="H62" s="360"/>
      <c r="I62" s="360"/>
      <c r="J62" s="360"/>
      <c r="K62" s="360"/>
      <c r="L62" s="359"/>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73"/>
    </row>
    <row r="63" spans="1:47" ht="15" customHeight="1">
      <c r="A63" s="370"/>
      <c r="B63" s="374" t="s">
        <v>355</v>
      </c>
      <c r="C63" s="359"/>
      <c r="D63" s="360"/>
      <c r="E63" s="360"/>
      <c r="F63" s="360"/>
      <c r="G63" s="360"/>
      <c r="H63" s="360"/>
      <c r="I63" s="360"/>
      <c r="J63" s="360"/>
      <c r="K63" s="360"/>
      <c r="L63" s="359"/>
      <c r="M63" s="360"/>
      <c r="N63" s="360"/>
      <c r="O63" s="360"/>
      <c r="P63" s="360"/>
      <c r="Q63" s="360"/>
      <c r="R63" s="360"/>
      <c r="S63" s="360"/>
      <c r="T63" s="360"/>
      <c r="U63" s="360"/>
      <c r="V63" s="360"/>
      <c r="W63" s="360"/>
      <c r="X63" s="360"/>
      <c r="Y63" s="360"/>
      <c r="Z63" s="360"/>
      <c r="AA63" s="360"/>
      <c r="AB63" s="360"/>
      <c r="AC63" s="360"/>
      <c r="AD63" s="360"/>
      <c r="AE63" s="360"/>
      <c r="AF63" s="360"/>
      <c r="AG63" s="360"/>
      <c r="AH63" s="360"/>
      <c r="AI63" s="360"/>
      <c r="AJ63" s="360"/>
      <c r="AK63" s="360"/>
      <c r="AL63" s="360"/>
      <c r="AM63" s="360"/>
      <c r="AN63" s="360"/>
      <c r="AO63" s="360"/>
      <c r="AP63" s="360"/>
      <c r="AQ63" s="360"/>
      <c r="AR63" s="360"/>
      <c r="AS63" s="360"/>
      <c r="AT63" s="360"/>
      <c r="AU63" s="373"/>
    </row>
    <row r="64" spans="1:47" ht="15" customHeight="1">
      <c r="A64" s="370"/>
      <c r="B64" s="359" t="s">
        <v>356</v>
      </c>
      <c r="C64" s="352"/>
      <c r="D64" s="360"/>
      <c r="E64" s="360"/>
      <c r="F64" s="360"/>
      <c r="G64" s="360"/>
      <c r="H64" s="360"/>
      <c r="I64" s="360"/>
      <c r="J64" s="360"/>
      <c r="K64" s="360"/>
      <c r="L64" s="359"/>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73"/>
    </row>
    <row r="65" spans="1:47" ht="15" customHeight="1">
      <c r="A65" s="370"/>
      <c r="B65" s="358" t="s">
        <v>310</v>
      </c>
      <c r="C65" s="360" t="s">
        <v>357</v>
      </c>
      <c r="D65" s="360"/>
      <c r="E65" s="360"/>
      <c r="F65" s="360"/>
      <c r="G65" s="360"/>
      <c r="H65" s="360"/>
      <c r="I65" s="360"/>
      <c r="J65" s="360"/>
      <c r="K65" s="360"/>
      <c r="L65" s="359"/>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73"/>
    </row>
    <row r="66" spans="1:47" ht="15" customHeight="1">
      <c r="A66" s="370"/>
      <c r="B66" s="358" t="s">
        <v>310</v>
      </c>
      <c r="C66" s="360" t="s">
        <v>358</v>
      </c>
      <c r="D66" s="360"/>
      <c r="E66" s="360"/>
      <c r="F66" s="360"/>
      <c r="G66" s="360"/>
      <c r="H66" s="360"/>
      <c r="I66" s="360"/>
      <c r="J66" s="360"/>
      <c r="K66" s="360"/>
      <c r="L66" s="359"/>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73"/>
    </row>
    <row r="67" spans="1:47" ht="15" customHeight="1">
      <c r="A67" s="375"/>
      <c r="B67" s="376"/>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7"/>
    </row>
    <row r="68" spans="1:47" ht="15" customHeight="1">
      <c r="Q68" s="352"/>
      <c r="R68" s="352"/>
      <c r="S68" s="352"/>
      <c r="T68" s="352"/>
      <c r="U68" s="352"/>
      <c r="V68" s="352"/>
      <c r="W68" s="352"/>
      <c r="X68" s="352"/>
      <c r="Y68" s="352"/>
    </row>
  </sheetData>
  <mergeCells count="6">
    <mergeCell ref="A50:T50"/>
    <mergeCell ref="A1:AU2"/>
    <mergeCell ref="A4:AU5"/>
    <mergeCell ref="A7:T7"/>
    <mergeCell ref="A27:T27"/>
    <mergeCell ref="A37:T37"/>
  </mergeCells>
  <conditionalFormatting sqref="L52:Q58">
    <cfRule type="cellIs" dxfId="0" priority="1" stopIfTrue="1" operator="greaterThan">
      <formula>0</formula>
    </cfRule>
  </conditionalFormatting>
  <pageMargins left="0.7" right="0.7" top="0.75" bottom="0.75" header="0.3" footer="0.3"/>
  <pageSetup orientation="portrait" verticalDpi="0" r:id="rId1"/>
  <headerFooter>
    <oddHeader>&amp;L&amp;"wingdings,Bold"&amp;10&amp;KFF8000lll &amp;"arial,Regular"&amp;K000000CONFIDENTIAL  秘</oddHeader>
    <evenHeader>&amp;L&amp;"wingdings,Bold"&amp;10&amp;KFF8000lll &amp;"arial,Regular"&amp;K000000CONFIDENTIAL  秘</evenHeader>
    <firstHeader>&amp;L&amp;"wingdings,Bold"&amp;10&amp;KFF8000lll &amp;"arial,Regular"&amp;K000000CONFIDENTIAL  秘</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3D39-E506-40CA-9AF3-4DF071FB6BFE}">
  <sheetPr codeName="Sheet1">
    <tabColor theme="9" tint="0.59999389629810485"/>
    <pageSetUpPr fitToPage="1"/>
  </sheetPr>
  <dimension ref="A1:AC147"/>
  <sheetViews>
    <sheetView showGridLines="0" showZeros="0" topLeftCell="B1" zoomScale="85" zoomScaleNormal="85" workbookViewId="0">
      <selection activeCell="I85" sqref="I85"/>
    </sheetView>
  </sheetViews>
  <sheetFormatPr defaultColWidth="8.85546875" defaultRowHeight="12.75"/>
  <cols>
    <col min="1" max="1" width="13.85546875" style="2" customWidth="1"/>
    <col min="2" max="2" width="24.7109375" style="2" customWidth="1"/>
    <col min="3" max="3" width="10.140625" style="2" bestFit="1" customWidth="1"/>
    <col min="4" max="4" width="12.85546875" style="2" customWidth="1"/>
    <col min="5" max="6" width="10.5703125" style="2" customWidth="1"/>
    <col min="7" max="7" width="14.5703125" style="2" customWidth="1"/>
    <col min="8" max="8" width="11.42578125" style="2" customWidth="1"/>
    <col min="9" max="9" width="12.42578125" style="2" customWidth="1"/>
    <col min="10" max="10" width="12.85546875" style="2" bestFit="1" customWidth="1"/>
    <col min="11" max="11" width="17" style="2" customWidth="1"/>
    <col min="12" max="12" width="13.42578125" style="2" bestFit="1" customWidth="1"/>
    <col min="13" max="15" width="13.42578125" style="2" customWidth="1"/>
    <col min="16" max="16" width="16" style="2" customWidth="1"/>
    <col min="17" max="17" width="13.28515625" style="2" bestFit="1" customWidth="1"/>
    <col min="18" max="18" width="8.85546875" style="2"/>
    <col min="19" max="20" width="0" style="2" hidden="1" customWidth="1"/>
    <col min="21" max="21" width="8.85546875" style="2" hidden="1" customWidth="1"/>
    <col min="22" max="22" width="8.85546875" style="2" customWidth="1"/>
    <col min="23" max="23" width="8.85546875" style="2"/>
    <col min="24" max="24" width="75.5703125" style="444" customWidth="1"/>
    <col min="25" max="16384" width="8.85546875" style="2"/>
  </cols>
  <sheetData>
    <row r="1" spans="1:29" ht="30">
      <c r="A1" s="678" t="s">
        <v>8</v>
      </c>
      <c r="B1" s="678"/>
      <c r="C1" s="678"/>
      <c r="D1" s="678"/>
      <c r="E1" s="678"/>
      <c r="F1" s="678"/>
      <c r="G1" s="678"/>
      <c r="H1" s="678"/>
      <c r="I1" s="678"/>
      <c r="J1" s="678"/>
      <c r="K1" s="678"/>
      <c r="L1" s="678"/>
      <c r="M1" s="678"/>
      <c r="N1" s="678"/>
      <c r="O1" s="678"/>
      <c r="P1" s="678"/>
      <c r="Q1" s="678"/>
      <c r="R1" s="678"/>
      <c r="S1" s="508"/>
      <c r="T1" s="508"/>
      <c r="AB1" s="22" t="s">
        <v>416</v>
      </c>
      <c r="AC1" s="22" t="s">
        <v>417</v>
      </c>
    </row>
    <row r="2" spans="1:29">
      <c r="A2" s="3" t="s">
        <v>9</v>
      </c>
      <c r="B2" s="679" t="s">
        <v>10</v>
      </c>
      <c r="C2" s="680"/>
      <c r="J2" s="10" t="s">
        <v>14</v>
      </c>
      <c r="K2" s="486"/>
      <c r="L2" s="487"/>
      <c r="N2" s="5" t="s">
        <v>11</v>
      </c>
      <c r="O2" s="681"/>
      <c r="P2" s="670"/>
      <c r="Q2" s="682"/>
      <c r="AB2" s="22" t="s">
        <v>90</v>
      </c>
      <c r="AC2" s="22" t="s">
        <v>420</v>
      </c>
    </row>
    <row r="3" spans="1:29">
      <c r="A3" s="683" t="s">
        <v>12</v>
      </c>
      <c r="B3" s="684"/>
      <c r="C3" s="685"/>
      <c r="K3" s="488"/>
      <c r="L3" s="487"/>
      <c r="N3" s="7" t="s">
        <v>13</v>
      </c>
      <c r="O3" s="482"/>
      <c r="P3" s="482"/>
      <c r="Q3" s="483"/>
      <c r="AB3" s="22" t="s">
        <v>131</v>
      </c>
      <c r="AC3" s="22" t="s">
        <v>421</v>
      </c>
    </row>
    <row r="4" spans="1:29">
      <c r="A4" s="686"/>
      <c r="B4" s="684"/>
      <c r="C4" s="685"/>
      <c r="E4" s="16" t="s">
        <v>19</v>
      </c>
      <c r="F4" s="16"/>
      <c r="G4" s="489"/>
      <c r="H4" s="13"/>
      <c r="J4" s="16" t="s">
        <v>17</v>
      </c>
      <c r="K4" s="489"/>
      <c r="L4" s="489"/>
      <c r="N4" s="7" t="s">
        <v>2</v>
      </c>
      <c r="O4" s="482"/>
      <c r="P4" s="482"/>
      <c r="Q4" s="483"/>
    </row>
    <row r="5" spans="1:29">
      <c r="A5" s="12"/>
      <c r="B5" s="13"/>
      <c r="C5" s="14"/>
      <c r="E5" s="10" t="s">
        <v>25</v>
      </c>
      <c r="F5" s="10"/>
      <c r="G5" s="494"/>
      <c r="H5" s="495"/>
      <c r="J5" s="10" t="s">
        <v>20</v>
      </c>
      <c r="K5" s="490"/>
      <c r="L5" s="489"/>
      <c r="N5" s="7" t="s">
        <v>15</v>
      </c>
      <c r="O5" s="482"/>
      <c r="P5" s="482"/>
      <c r="Q5" s="483"/>
    </row>
    <row r="6" spans="1:29">
      <c r="A6" s="687" t="s">
        <v>16</v>
      </c>
      <c r="B6" s="687"/>
      <c r="C6" s="687"/>
      <c r="E6" s="16" t="s">
        <v>27</v>
      </c>
      <c r="F6" s="16"/>
      <c r="G6" s="496"/>
      <c r="H6" s="497"/>
      <c r="J6" s="10" t="s">
        <v>28</v>
      </c>
      <c r="K6" s="491"/>
      <c r="L6" s="489"/>
      <c r="N6" s="7" t="s">
        <v>18</v>
      </c>
      <c r="O6" s="484"/>
      <c r="P6" s="484"/>
      <c r="Q6" s="485"/>
    </row>
    <row r="7" spans="1:29">
      <c r="N7" s="7" t="s">
        <v>21</v>
      </c>
      <c r="O7" s="483" t="s">
        <v>22</v>
      </c>
      <c r="P7" s="483" t="s">
        <v>23</v>
      </c>
      <c r="Q7" s="483" t="s">
        <v>24</v>
      </c>
    </row>
    <row r="8" spans="1:29">
      <c r="A8" s="16"/>
      <c r="B8" s="21"/>
      <c r="E8" s="10"/>
      <c r="F8" s="10"/>
      <c r="H8" s="22"/>
    </row>
    <row r="9" spans="1:29">
      <c r="A9" s="475" t="s">
        <v>432</v>
      </c>
      <c r="B9" s="21"/>
      <c r="E9" s="10"/>
      <c r="F9" s="10"/>
      <c r="L9" s="22" t="s">
        <v>415</v>
      </c>
    </row>
    <row r="10" spans="1:29" ht="16.5" thickBot="1">
      <c r="A10" s="445" t="s">
        <v>33</v>
      </c>
      <c r="B10" s="446" t="s">
        <v>34</v>
      </c>
      <c r="C10" s="445" t="s">
        <v>35</v>
      </c>
      <c r="D10" s="445" t="s">
        <v>36</v>
      </c>
      <c r="E10" s="511"/>
      <c r="F10" s="510"/>
      <c r="L10" s="445" t="s">
        <v>37</v>
      </c>
      <c r="M10" s="445" t="s">
        <v>38</v>
      </c>
      <c r="N10" s="445" t="s">
        <v>39</v>
      </c>
      <c r="O10" s="471" t="s">
        <v>40</v>
      </c>
      <c r="P10" s="445" t="s">
        <v>129</v>
      </c>
      <c r="W10" s="445" t="s">
        <v>33</v>
      </c>
      <c r="X10" s="524" t="s">
        <v>451</v>
      </c>
    </row>
    <row r="11" spans="1:29" s="444" customFormat="1" ht="48" thickBot="1">
      <c r="A11" s="443" t="s">
        <v>304</v>
      </c>
      <c r="B11" s="443" t="s">
        <v>44</v>
      </c>
      <c r="C11" s="443" t="s">
        <v>423</v>
      </c>
      <c r="D11" s="443" t="s">
        <v>424</v>
      </c>
      <c r="E11" s="511"/>
      <c r="F11" s="511"/>
      <c r="L11" s="443" t="s">
        <v>434</v>
      </c>
      <c r="M11" s="443" t="s">
        <v>414</v>
      </c>
      <c r="N11" s="469" t="s">
        <v>430</v>
      </c>
      <c r="O11" s="472" t="s">
        <v>418</v>
      </c>
      <c r="P11" s="470" t="s">
        <v>427</v>
      </c>
      <c r="W11" s="446" t="s">
        <v>34</v>
      </c>
      <c r="X11" s="524" t="s">
        <v>452</v>
      </c>
    </row>
    <row r="12" spans="1:29" ht="26.25" thickBot="1">
      <c r="A12" s="473">
        <v>10</v>
      </c>
      <c r="B12" s="473">
        <v>2</v>
      </c>
      <c r="C12" s="473">
        <v>4</v>
      </c>
      <c r="D12" s="523">
        <f>A12*B12</f>
        <v>20</v>
      </c>
      <c r="E12" s="519"/>
      <c r="F12" s="519"/>
      <c r="L12" s="480">
        <v>45000</v>
      </c>
      <c r="M12" s="520">
        <f>L12*1.2</f>
        <v>54000</v>
      </c>
      <c r="N12" s="481" t="s">
        <v>417</v>
      </c>
      <c r="O12" s="521">
        <f>IF(D12&gt;0,IF(N12="Yes",L12/M15*5/C12,M12/M15*5/C12),0)</f>
        <v>3375</v>
      </c>
      <c r="P12" s="522">
        <f>L12/M15</f>
        <v>2250</v>
      </c>
      <c r="W12" s="445" t="s">
        <v>35</v>
      </c>
      <c r="X12" s="524" t="s">
        <v>456</v>
      </c>
    </row>
    <row r="13" spans="1:29" ht="15.75">
      <c r="A13" s="16"/>
      <c r="B13" s="21"/>
      <c r="E13" s="10"/>
      <c r="F13" s="10"/>
      <c r="W13" s="445" t="s">
        <v>36</v>
      </c>
      <c r="X13" s="524" t="s">
        <v>457</v>
      </c>
    </row>
    <row r="14" spans="1:29" ht="16.5" thickBot="1">
      <c r="A14" s="16"/>
      <c r="B14" s="21"/>
      <c r="E14" s="10"/>
      <c r="F14" s="10"/>
      <c r="G14" s="23"/>
      <c r="M14" s="24"/>
      <c r="W14" s="445" t="s">
        <v>37</v>
      </c>
      <c r="X14" s="524" t="s">
        <v>458</v>
      </c>
    </row>
    <row r="15" spans="1:29" ht="26.25" thickBot="1">
      <c r="B15" s="516" t="str">
        <f>VLOOKUP(P93,P81:U92,6,FALSE)</f>
        <v>#1 - 600T Stamping</v>
      </c>
      <c r="C15" s="21" t="s">
        <v>30</v>
      </c>
      <c r="F15" s="10"/>
      <c r="L15" s="10" t="s">
        <v>428</v>
      </c>
      <c r="M15" s="350">
        <v>20</v>
      </c>
      <c r="W15" s="445" t="s">
        <v>38</v>
      </c>
      <c r="X15" s="524" t="s">
        <v>459</v>
      </c>
    </row>
    <row r="16" spans="1:29" ht="15.75" hidden="1">
      <c r="B16" s="24" t="s">
        <v>33</v>
      </c>
      <c r="C16" s="24" t="s">
        <v>34</v>
      </c>
      <c r="D16" s="24" t="s">
        <v>35</v>
      </c>
      <c r="E16" s="24" t="s">
        <v>36</v>
      </c>
      <c r="F16" s="24"/>
      <c r="G16" s="24" t="s">
        <v>37</v>
      </c>
      <c r="H16" s="24" t="s">
        <v>38</v>
      </c>
      <c r="I16" s="24" t="s">
        <v>39</v>
      </c>
      <c r="J16" s="24" t="s">
        <v>40</v>
      </c>
      <c r="K16" s="24" t="s">
        <v>41</v>
      </c>
      <c r="L16" s="24" t="s">
        <v>42</v>
      </c>
      <c r="M16" s="24" t="s">
        <v>130</v>
      </c>
      <c r="N16" s="24"/>
      <c r="O16" s="24"/>
      <c r="W16" s="445"/>
      <c r="X16" s="525"/>
    </row>
    <row r="17" spans="1:24" ht="25.5" hidden="1">
      <c r="A17" s="25" t="s">
        <v>1</v>
      </c>
      <c r="B17" s="26" t="s">
        <v>43</v>
      </c>
      <c r="C17" s="25" t="s">
        <v>44</v>
      </c>
      <c r="D17" s="25" t="s">
        <v>45</v>
      </c>
      <c r="E17" s="468" t="s">
        <v>46</v>
      </c>
      <c r="F17" s="468"/>
      <c r="G17" s="25" t="s">
        <v>47</v>
      </c>
      <c r="H17" s="25" t="s">
        <v>48</v>
      </c>
      <c r="I17" s="25" t="s">
        <v>49</v>
      </c>
      <c r="J17" s="25" t="s">
        <v>50</v>
      </c>
      <c r="K17" s="25" t="s">
        <v>51</v>
      </c>
      <c r="L17" s="25" t="s">
        <v>52</v>
      </c>
      <c r="M17" s="25" t="s">
        <v>53</v>
      </c>
      <c r="N17" s="27"/>
      <c r="O17" s="27"/>
      <c r="W17" s="445"/>
      <c r="X17" s="525"/>
    </row>
    <row r="18" spans="1:24" ht="15.75" hidden="1">
      <c r="A18" s="28"/>
      <c r="B18" s="688" t="s">
        <v>54</v>
      </c>
      <c r="C18" s="690"/>
      <c r="D18" s="688" t="s">
        <v>55</v>
      </c>
      <c r="E18" s="688" t="s">
        <v>56</v>
      </c>
      <c r="F18" s="506"/>
      <c r="G18" s="688" t="s">
        <v>57</v>
      </c>
      <c r="H18" s="694" t="s">
        <v>58</v>
      </c>
      <c r="I18" s="674" t="s">
        <v>59</v>
      </c>
      <c r="J18" s="672" t="s">
        <v>60</v>
      </c>
      <c r="K18" s="674" t="s">
        <v>61</v>
      </c>
      <c r="L18" s="676" t="s">
        <v>62</v>
      </c>
      <c r="M18" s="676" t="s">
        <v>63</v>
      </c>
      <c r="N18" s="29"/>
      <c r="O18" s="29"/>
      <c r="W18" s="445"/>
      <c r="X18" s="525"/>
    </row>
    <row r="19" spans="1:24" ht="18" hidden="1">
      <c r="A19" s="30"/>
      <c r="B19" s="689"/>
      <c r="C19" s="691"/>
      <c r="D19" s="689"/>
      <c r="E19" s="689"/>
      <c r="F19" s="507"/>
      <c r="G19" s="689"/>
      <c r="H19" s="677"/>
      <c r="I19" s="675"/>
      <c r="J19" s="673"/>
      <c r="K19" s="675"/>
      <c r="L19" s="677"/>
      <c r="M19" s="677"/>
      <c r="N19" s="29"/>
      <c r="O19" s="29"/>
      <c r="P19" s="31"/>
      <c r="W19" s="445"/>
      <c r="X19" s="525"/>
    </row>
    <row r="20" spans="1:24" s="462" customFormat="1" ht="15.75" hidden="1">
      <c r="A20" s="32" t="s">
        <v>64</v>
      </c>
      <c r="B20" s="459">
        <v>420</v>
      </c>
      <c r="C20" s="459">
        <v>3</v>
      </c>
      <c r="D20" s="460">
        <v>0.92</v>
      </c>
      <c r="E20" s="458">
        <v>1020</v>
      </c>
      <c r="F20" s="458"/>
      <c r="G20" s="459">
        <v>24</v>
      </c>
      <c r="H20" s="350">
        <f>((B20*C20*D20)/(E20/60))*G20</f>
        <v>1636.5176470588235</v>
      </c>
      <c r="I20" s="460">
        <v>0.95</v>
      </c>
      <c r="J20" s="350">
        <f>H20*I20</f>
        <v>1554.6917647058822</v>
      </c>
      <c r="K20" s="460">
        <v>1</v>
      </c>
      <c r="L20" s="350">
        <f>J20*K20</f>
        <v>1554.6917647058822</v>
      </c>
      <c r="M20" s="350">
        <f>L20*M$15</f>
        <v>31093.835294117642</v>
      </c>
      <c r="N20" s="461"/>
      <c r="O20" s="461"/>
      <c r="P20" s="461"/>
      <c r="W20" s="445"/>
      <c r="X20" s="526"/>
    </row>
    <row r="21" spans="1:24" s="462" customFormat="1" ht="15.75" hidden="1">
      <c r="A21" s="32" t="s">
        <v>65</v>
      </c>
      <c r="B21" s="459">
        <v>480</v>
      </c>
      <c r="C21" s="459">
        <v>1</v>
      </c>
      <c r="D21" s="460">
        <v>0.8</v>
      </c>
      <c r="E21" s="458">
        <v>3</v>
      </c>
      <c r="F21" s="458"/>
      <c r="G21" s="459">
        <v>1</v>
      </c>
      <c r="H21" s="350">
        <f t="shared" ref="H21:H22" si="0">((B21*C21*D21)/(E21/60))*G21</f>
        <v>7680</v>
      </c>
      <c r="I21" s="460">
        <v>0.99</v>
      </c>
      <c r="J21" s="350">
        <f t="shared" ref="J21:J22" si="1">H21*I21</f>
        <v>7603.2</v>
      </c>
      <c r="K21" s="460">
        <v>0.2</v>
      </c>
      <c r="L21" s="350">
        <f t="shared" ref="L21:L22" si="2">J21*K21</f>
        <v>1520.64</v>
      </c>
      <c r="M21" s="350">
        <f t="shared" ref="M21:M22" si="3">L21*M$15</f>
        <v>30412.800000000003</v>
      </c>
      <c r="N21" s="461"/>
      <c r="O21" s="461"/>
      <c r="P21" s="461"/>
      <c r="W21" s="445"/>
      <c r="X21" s="526"/>
    </row>
    <row r="22" spans="1:24" s="462" customFormat="1" ht="15.75" hidden="1">
      <c r="A22" s="32" t="s">
        <v>66</v>
      </c>
      <c r="B22" s="459">
        <v>480</v>
      </c>
      <c r="C22" s="459">
        <v>1</v>
      </c>
      <c r="D22" s="460">
        <v>0.8</v>
      </c>
      <c r="E22" s="458">
        <v>3</v>
      </c>
      <c r="F22" s="458"/>
      <c r="G22" s="459">
        <v>1</v>
      </c>
      <c r="H22" s="350">
        <f t="shared" si="0"/>
        <v>7680</v>
      </c>
      <c r="I22" s="460">
        <v>0.99</v>
      </c>
      <c r="J22" s="350">
        <f t="shared" si="1"/>
        <v>7603.2</v>
      </c>
      <c r="K22" s="460">
        <v>0.2</v>
      </c>
      <c r="L22" s="350">
        <f t="shared" si="2"/>
        <v>1520.64</v>
      </c>
      <c r="M22" s="350">
        <f t="shared" si="3"/>
        <v>30412.800000000003</v>
      </c>
      <c r="N22" s="461"/>
      <c r="O22" s="461"/>
      <c r="P22" s="461"/>
      <c r="W22" s="445"/>
      <c r="X22" s="526"/>
    </row>
    <row r="23" spans="1:24" s="462" customFormat="1" ht="15.75" hidden="1">
      <c r="A23" s="37"/>
      <c r="B23" s="459"/>
      <c r="C23" s="459"/>
      <c r="D23" s="460"/>
      <c r="E23" s="458"/>
      <c r="F23" s="458"/>
      <c r="G23" s="459"/>
      <c r="H23" s="463"/>
      <c r="I23" s="460"/>
      <c r="J23" s="464"/>
      <c r="K23" s="460"/>
      <c r="L23" s="464"/>
      <c r="M23" s="464"/>
      <c r="N23" s="461"/>
      <c r="O23" s="461"/>
      <c r="W23" s="445"/>
      <c r="X23" s="526"/>
    </row>
    <row r="24" spans="1:24" ht="15.75" hidden="1">
      <c r="A24" s="40"/>
      <c r="B24" s="40"/>
      <c r="C24" s="40"/>
      <c r="D24" s="40"/>
      <c r="E24" s="40"/>
      <c r="F24" s="40"/>
      <c r="G24" s="40"/>
      <c r="H24" s="40"/>
      <c r="I24" s="40"/>
      <c r="J24" s="40"/>
      <c r="K24" s="40"/>
      <c r="L24" s="40"/>
      <c r="M24" s="40"/>
      <c r="W24" s="445"/>
      <c r="X24" s="525"/>
    </row>
    <row r="25" spans="1:24" ht="15.75" hidden="1">
      <c r="A25" s="41" t="s">
        <v>67</v>
      </c>
      <c r="B25" s="41" t="s">
        <v>68</v>
      </c>
      <c r="C25" s="41" t="s">
        <v>5</v>
      </c>
      <c r="D25" s="41" t="s">
        <v>69</v>
      </c>
      <c r="E25" s="41" t="s">
        <v>70</v>
      </c>
      <c r="F25" s="41"/>
      <c r="G25" s="41" t="s">
        <v>71</v>
      </c>
      <c r="H25" s="696" t="s">
        <v>3</v>
      </c>
      <c r="I25" s="696"/>
      <c r="J25" s="696"/>
      <c r="K25" s="696"/>
      <c r="L25" s="696"/>
      <c r="M25" s="696"/>
      <c r="N25" s="42"/>
      <c r="O25" s="42"/>
      <c r="W25" s="445"/>
      <c r="X25" s="525"/>
    </row>
    <row r="26" spans="1:24" ht="15.75" hidden="1">
      <c r="A26" s="43" t="s">
        <v>7</v>
      </c>
      <c r="B26" s="44" t="s">
        <v>64</v>
      </c>
      <c r="C26" s="45">
        <v>44835</v>
      </c>
      <c r="D26" s="9">
        <f>14740+1800</f>
        <v>16540</v>
      </c>
      <c r="E26" s="46">
        <v>1</v>
      </c>
      <c r="F26" s="512"/>
      <c r="G26" s="47">
        <f>D26*E26</f>
        <v>16540</v>
      </c>
      <c r="H26" s="697"/>
      <c r="I26" s="697"/>
      <c r="J26" s="697"/>
      <c r="K26" s="697"/>
      <c r="L26" s="697"/>
      <c r="M26" s="697"/>
      <c r="N26" s="48"/>
      <c r="O26" s="48"/>
      <c r="W26" s="445"/>
      <c r="X26" s="525"/>
    </row>
    <row r="27" spans="1:24" ht="15.75" hidden="1">
      <c r="A27" s="43" t="s">
        <v>7</v>
      </c>
      <c r="B27" s="44" t="s">
        <v>65</v>
      </c>
      <c r="C27" s="45">
        <v>44836</v>
      </c>
      <c r="D27" s="9">
        <f>8260</f>
        <v>8260</v>
      </c>
      <c r="E27" s="46">
        <v>1</v>
      </c>
      <c r="F27" s="512"/>
      <c r="G27" s="47">
        <f t="shared" ref="G27:G32" si="4">D27*E27</f>
        <v>8260</v>
      </c>
      <c r="H27" s="695"/>
      <c r="I27" s="695"/>
      <c r="J27" s="695"/>
      <c r="K27" s="695"/>
      <c r="L27" s="695"/>
      <c r="M27" s="695"/>
      <c r="N27" s="48"/>
      <c r="O27" s="48"/>
      <c r="W27" s="445"/>
      <c r="X27" s="525"/>
    </row>
    <row r="28" spans="1:24" ht="15.75" hidden="1">
      <c r="A28" s="43" t="s">
        <v>7</v>
      </c>
      <c r="B28" s="44" t="s">
        <v>66</v>
      </c>
      <c r="C28" s="45">
        <v>44837</v>
      </c>
      <c r="D28" s="9">
        <f>8260</f>
        <v>8260</v>
      </c>
      <c r="E28" s="46">
        <v>1</v>
      </c>
      <c r="F28" s="512"/>
      <c r="G28" s="47">
        <f t="shared" si="4"/>
        <v>8260</v>
      </c>
      <c r="H28" s="695"/>
      <c r="I28" s="695"/>
      <c r="J28" s="695"/>
      <c r="K28" s="695"/>
      <c r="L28" s="695"/>
      <c r="M28" s="695"/>
      <c r="N28" s="48"/>
      <c r="O28" s="48"/>
      <c r="W28" s="445"/>
      <c r="X28" s="525"/>
    </row>
    <row r="29" spans="1:24" ht="15.75" hidden="1">
      <c r="A29" s="43"/>
      <c r="B29" s="44"/>
      <c r="C29" s="45"/>
      <c r="D29" s="9"/>
      <c r="E29" s="46"/>
      <c r="F29" s="512"/>
      <c r="G29" s="49">
        <v>0</v>
      </c>
      <c r="H29" s="695"/>
      <c r="I29" s="695"/>
      <c r="J29" s="695"/>
      <c r="K29" s="695"/>
      <c r="L29" s="695"/>
      <c r="M29" s="695"/>
      <c r="N29" s="48"/>
      <c r="O29" s="48"/>
      <c r="W29" s="445"/>
      <c r="X29" s="525"/>
    </row>
    <row r="30" spans="1:24" ht="15.75" hidden="1">
      <c r="A30" s="43" t="s">
        <v>7</v>
      </c>
      <c r="B30" s="44" t="s">
        <v>64</v>
      </c>
      <c r="C30" s="45">
        <v>45078</v>
      </c>
      <c r="D30" s="9">
        <f>D26+2380+21460</f>
        <v>40380</v>
      </c>
      <c r="E30" s="46">
        <v>1</v>
      </c>
      <c r="F30" s="512"/>
      <c r="G30" s="47">
        <f t="shared" si="4"/>
        <v>40380</v>
      </c>
      <c r="H30" s="695" t="s">
        <v>72</v>
      </c>
      <c r="I30" s="695"/>
      <c r="J30" s="695"/>
      <c r="K30" s="695"/>
      <c r="L30" s="695"/>
      <c r="M30" s="695"/>
      <c r="N30" s="21"/>
      <c r="O30" s="21"/>
      <c r="W30" s="445"/>
      <c r="X30" s="525"/>
    </row>
    <row r="31" spans="1:24" ht="15.75" hidden="1">
      <c r="A31" s="43" t="s">
        <v>7</v>
      </c>
      <c r="B31" s="44" t="s">
        <v>65</v>
      </c>
      <c r="C31" s="45">
        <v>45078</v>
      </c>
      <c r="D31" s="9">
        <f>D27+11920</f>
        <v>20180</v>
      </c>
      <c r="E31" s="46">
        <v>1</v>
      </c>
      <c r="F31" s="512"/>
      <c r="G31" s="47">
        <f t="shared" si="4"/>
        <v>20180</v>
      </c>
      <c r="H31" s="695" t="s">
        <v>73</v>
      </c>
      <c r="I31" s="695"/>
      <c r="J31" s="695"/>
      <c r="K31" s="695"/>
      <c r="L31" s="695"/>
      <c r="M31" s="695"/>
      <c r="N31" s="21"/>
      <c r="O31" s="21"/>
      <c r="W31" s="445"/>
      <c r="X31" s="525"/>
    </row>
    <row r="32" spans="1:24" ht="15.75" hidden="1">
      <c r="A32" s="43" t="s">
        <v>7</v>
      </c>
      <c r="B32" s="44" t="s">
        <v>66</v>
      </c>
      <c r="C32" s="45">
        <v>45078</v>
      </c>
      <c r="D32" s="9">
        <f>D28+11920</f>
        <v>20180</v>
      </c>
      <c r="E32" s="46">
        <v>1</v>
      </c>
      <c r="F32" s="512"/>
      <c r="G32" s="47">
        <f t="shared" si="4"/>
        <v>20180</v>
      </c>
      <c r="H32" s="695" t="s">
        <v>73</v>
      </c>
      <c r="I32" s="695"/>
      <c r="J32" s="695"/>
      <c r="K32" s="695"/>
      <c r="L32" s="695"/>
      <c r="M32" s="695"/>
      <c r="N32" s="21"/>
      <c r="O32" s="21"/>
      <c r="W32" s="445"/>
      <c r="X32" s="525"/>
    </row>
    <row r="33" spans="1:24" ht="15.75" hidden="1">
      <c r="A33" s="43"/>
      <c r="B33" s="44"/>
      <c r="C33" s="45"/>
      <c r="D33" s="9"/>
      <c r="E33" s="46"/>
      <c r="F33" s="512"/>
      <c r="G33" s="49">
        <v>0</v>
      </c>
      <c r="H33" s="695"/>
      <c r="I33" s="695"/>
      <c r="J33" s="695"/>
      <c r="K33" s="695"/>
      <c r="L33" s="695"/>
      <c r="M33" s="695"/>
      <c r="N33" s="48"/>
      <c r="O33" s="48"/>
      <c r="W33" s="445"/>
      <c r="X33" s="525"/>
    </row>
    <row r="34" spans="1:24" ht="15.75" hidden="1">
      <c r="A34" s="43"/>
      <c r="B34" s="44"/>
      <c r="C34" s="45"/>
      <c r="D34" s="9"/>
      <c r="E34" s="46"/>
      <c r="F34" s="512"/>
      <c r="G34" s="49">
        <v>0</v>
      </c>
      <c r="H34" s="695"/>
      <c r="I34" s="695"/>
      <c r="J34" s="695"/>
      <c r="K34" s="695"/>
      <c r="L34" s="695"/>
      <c r="M34" s="695"/>
      <c r="N34" s="48"/>
      <c r="O34" s="48"/>
      <c r="W34" s="445"/>
      <c r="X34" s="525"/>
    </row>
    <row r="35" spans="1:24" ht="15.75" hidden="1">
      <c r="A35" s="43"/>
      <c r="B35" s="44"/>
      <c r="C35" s="50"/>
      <c r="D35" s="9"/>
      <c r="E35" s="46"/>
      <c r="F35" s="512"/>
      <c r="G35" s="49">
        <v>0</v>
      </c>
      <c r="H35" s="695"/>
      <c r="I35" s="695"/>
      <c r="J35" s="695"/>
      <c r="K35" s="695"/>
      <c r="L35" s="695"/>
      <c r="M35" s="695"/>
      <c r="N35" s="48"/>
      <c r="O35" s="48"/>
      <c r="W35" s="445"/>
      <c r="X35" s="525"/>
    </row>
    <row r="36" spans="1:24" ht="15.75" hidden="1">
      <c r="A36" s="43"/>
      <c r="B36" s="44"/>
      <c r="C36" s="50"/>
      <c r="D36" s="9"/>
      <c r="E36" s="46"/>
      <c r="F36" s="512"/>
      <c r="G36" s="49">
        <v>0</v>
      </c>
      <c r="H36" s="695"/>
      <c r="I36" s="695"/>
      <c r="J36" s="695"/>
      <c r="K36" s="695"/>
      <c r="L36" s="695"/>
      <c r="M36" s="695"/>
      <c r="N36" s="48"/>
      <c r="O36" s="48"/>
      <c r="W36" s="445"/>
      <c r="X36" s="525"/>
    </row>
    <row r="37" spans="1:24" ht="15.75" hidden="1">
      <c r="A37" s="43"/>
      <c r="B37" s="44"/>
      <c r="C37" s="50"/>
      <c r="D37" s="9"/>
      <c r="E37" s="46"/>
      <c r="F37" s="512"/>
      <c r="G37" s="49">
        <v>0</v>
      </c>
      <c r="H37" s="695"/>
      <c r="I37" s="695"/>
      <c r="J37" s="695"/>
      <c r="K37" s="695"/>
      <c r="L37" s="695"/>
      <c r="M37" s="695"/>
      <c r="N37" s="48"/>
      <c r="O37" s="48"/>
      <c r="W37" s="445"/>
      <c r="X37" s="525"/>
    </row>
    <row r="38" spans="1:24" ht="15.75" hidden="1">
      <c r="A38" s="43"/>
      <c r="B38" s="44"/>
      <c r="C38" s="50"/>
      <c r="D38" s="9"/>
      <c r="E38" s="46"/>
      <c r="F38" s="512"/>
      <c r="G38" s="49">
        <v>0</v>
      </c>
      <c r="H38" s="695"/>
      <c r="I38" s="695"/>
      <c r="J38" s="695"/>
      <c r="K38" s="695"/>
      <c r="L38" s="695"/>
      <c r="M38" s="695"/>
      <c r="N38" s="48"/>
      <c r="O38" s="48"/>
      <c r="W38" s="445"/>
      <c r="X38" s="525"/>
    </row>
    <row r="39" spans="1:24" ht="15.75" hidden="1">
      <c r="A39" s="44"/>
      <c r="B39" s="44"/>
      <c r="C39" s="45"/>
      <c r="D39" s="46"/>
      <c r="E39" s="46"/>
      <c r="F39" s="512"/>
      <c r="G39" s="49">
        <v>0</v>
      </c>
      <c r="H39" s="695"/>
      <c r="I39" s="695"/>
      <c r="J39" s="695"/>
      <c r="K39" s="695"/>
      <c r="L39" s="695"/>
      <c r="M39" s="695"/>
      <c r="N39" s="48"/>
      <c r="O39" s="48"/>
      <c r="W39" s="445"/>
      <c r="X39" s="525"/>
    </row>
    <row r="40" spans="1:24" ht="15.75" hidden="1">
      <c r="A40" s="51"/>
      <c r="B40" s="51"/>
      <c r="C40" s="52"/>
      <c r="D40" s="53"/>
      <c r="E40" s="46"/>
      <c r="F40" s="512"/>
      <c r="G40" s="49">
        <v>0</v>
      </c>
      <c r="H40" s="695"/>
      <c r="I40" s="695"/>
      <c r="J40" s="695"/>
      <c r="K40" s="695"/>
      <c r="L40" s="695"/>
      <c r="M40" s="695"/>
      <c r="N40" s="48"/>
      <c r="O40" s="48"/>
      <c r="W40" s="445"/>
      <c r="X40" s="525"/>
    </row>
    <row r="41" spans="1:24" ht="15.75" hidden="1">
      <c r="A41" s="54"/>
      <c r="B41" s="55"/>
      <c r="C41" s="56"/>
      <c r="D41" s="56"/>
      <c r="E41" s="57" t="s">
        <v>74</v>
      </c>
      <c r="F41" s="57"/>
      <c r="G41" s="58">
        <f>SUM(G30:G40)</f>
        <v>80740</v>
      </c>
      <c r="H41" s="59"/>
      <c r="I41" s="22"/>
      <c r="J41" s="22"/>
      <c r="K41" s="22"/>
      <c r="L41" s="22"/>
      <c r="M41" s="60"/>
      <c r="N41" s="22"/>
      <c r="O41" s="22"/>
      <c r="W41" s="445"/>
      <c r="X41" s="525"/>
    </row>
    <row r="42" spans="1:24" ht="15.75" hidden="1">
      <c r="A42" s="61"/>
      <c r="B42" s="62"/>
      <c r="C42" s="62"/>
      <c r="D42" s="62"/>
      <c r="E42" s="63" t="s">
        <v>75</v>
      </c>
      <c r="F42" s="63"/>
      <c r="G42" s="64">
        <f>G41/20</f>
        <v>4037</v>
      </c>
      <c r="H42" s="65"/>
      <c r="I42" s="66"/>
      <c r="J42" s="66"/>
      <c r="K42" s="66"/>
      <c r="L42" s="66"/>
      <c r="M42" s="67"/>
      <c r="N42" s="68"/>
      <c r="O42" s="68"/>
      <c r="W42" s="445"/>
      <c r="X42" s="525"/>
    </row>
    <row r="43" spans="1:24" ht="15.75" hidden="1">
      <c r="W43" s="445"/>
      <c r="X43" s="525"/>
    </row>
    <row r="44" spans="1:24" ht="9" hidden="1" customHeight="1">
      <c r="A44" s="69"/>
      <c r="B44" s="95"/>
      <c r="C44" s="96"/>
      <c r="D44" s="96"/>
      <c r="E44" s="96"/>
      <c r="F44" s="96"/>
      <c r="G44" s="97"/>
      <c r="H44" s="97"/>
      <c r="I44" s="97"/>
      <c r="J44" s="97"/>
      <c r="K44" s="97"/>
      <c r="L44" s="97"/>
      <c r="M44" s="97"/>
      <c r="N44" s="97"/>
      <c r="O44" s="97"/>
      <c r="P44" s="97"/>
      <c r="Q44" s="97"/>
      <c r="R44" s="97"/>
      <c r="S44" s="97"/>
      <c r="T44" s="97"/>
      <c r="W44" s="445"/>
      <c r="X44" s="525"/>
    </row>
    <row r="45" spans="1:24" ht="9" hidden="1" customHeight="1">
      <c r="A45" s="69"/>
      <c r="B45" s="95"/>
      <c r="C45" s="96"/>
      <c r="D45" s="96"/>
      <c r="E45" s="96"/>
      <c r="F45" s="96"/>
      <c r="G45" s="97"/>
      <c r="H45" s="97"/>
      <c r="I45" s="97"/>
      <c r="J45" s="97"/>
      <c r="K45" s="97"/>
      <c r="L45" s="97"/>
      <c r="M45" s="97"/>
      <c r="N45" s="97"/>
      <c r="O45" s="97"/>
      <c r="P45" s="97"/>
      <c r="Q45" s="97"/>
      <c r="R45" s="97"/>
      <c r="S45" s="97"/>
      <c r="T45" s="97"/>
      <c r="W45" s="445"/>
      <c r="X45" s="525"/>
    </row>
    <row r="46" spans="1:24" ht="9" hidden="1" customHeight="1" thickBot="1">
      <c r="A46" s="69"/>
      <c r="B46" s="95"/>
      <c r="C46" s="96"/>
      <c r="D46" s="96"/>
      <c r="E46" s="96"/>
      <c r="F46" s="96"/>
      <c r="G46" s="97"/>
      <c r="H46" s="97"/>
      <c r="I46" s="97"/>
      <c r="J46" s="97"/>
      <c r="K46" s="97"/>
      <c r="L46" s="97"/>
      <c r="M46" s="97"/>
      <c r="N46" s="97"/>
      <c r="O46" s="97"/>
      <c r="P46" s="97"/>
      <c r="Q46" s="97"/>
      <c r="R46" s="97"/>
      <c r="S46" s="97"/>
      <c r="T46" s="97"/>
      <c r="W46" s="445"/>
      <c r="X46" s="525"/>
    </row>
    <row r="47" spans="1:24" ht="38.25" hidden="1" customHeight="1" thickBot="1">
      <c r="A47" s="69"/>
      <c r="B47" s="698" t="s">
        <v>104</v>
      </c>
      <c r="C47" s="699"/>
      <c r="D47" s="101" t="e">
        <f>Q71</f>
        <v>#REF!</v>
      </c>
      <c r="E47" s="95" t="s">
        <v>105</v>
      </c>
      <c r="F47" s="95"/>
      <c r="G47" s="102" t="e">
        <f>IF(D47="","",D47*1.2 )</f>
        <v>#REF!</v>
      </c>
      <c r="H47" s="698" t="s">
        <v>106</v>
      </c>
      <c r="I47" s="699"/>
      <c r="J47" s="102"/>
      <c r="K47" s="96" t="s">
        <v>107</v>
      </c>
      <c r="L47" s="102"/>
      <c r="M47" s="700" t="s">
        <v>108</v>
      </c>
      <c r="N47" s="701"/>
      <c r="O47" s="101"/>
      <c r="P47" s="698" t="s">
        <v>134</v>
      </c>
      <c r="Q47" s="699"/>
      <c r="R47" s="101"/>
      <c r="S47" s="517"/>
      <c r="T47" s="517"/>
      <c r="W47" s="445"/>
      <c r="X47" s="525"/>
    </row>
    <row r="48" spans="1:24" ht="19.5" hidden="1" customHeight="1" thickBot="1">
      <c r="A48" s="69"/>
      <c r="G48" s="103"/>
      <c r="H48" s="103"/>
      <c r="I48" s="103"/>
      <c r="J48" s="103"/>
      <c r="K48" s="103"/>
      <c r="L48" s="103"/>
      <c r="M48" s="103"/>
      <c r="N48" s="69"/>
      <c r="O48" s="69"/>
      <c r="P48" s="69"/>
      <c r="Q48" s="69"/>
      <c r="R48" s="69"/>
      <c r="S48" s="69"/>
      <c r="T48" s="69"/>
      <c r="W48" s="445"/>
      <c r="X48" s="525"/>
    </row>
    <row r="49" spans="1:24" ht="12.75" hidden="1" customHeight="1">
      <c r="A49" s="69"/>
      <c r="B49" s="702" t="s">
        <v>109</v>
      </c>
      <c r="C49" s="703"/>
      <c r="D49" s="703"/>
      <c r="E49" s="703"/>
      <c r="F49" s="703"/>
      <c r="G49" s="703"/>
      <c r="H49" s="703"/>
      <c r="I49" s="703"/>
      <c r="J49" s="704"/>
      <c r="K49" s="104"/>
      <c r="L49" s="708" t="s">
        <v>110</v>
      </c>
      <c r="M49" s="709"/>
      <c r="N49" s="709"/>
      <c r="O49" s="709"/>
      <c r="P49" s="709"/>
      <c r="Q49" s="709"/>
      <c r="R49" s="710"/>
      <c r="S49" s="518"/>
      <c r="T49" s="518"/>
      <c r="W49" s="445"/>
      <c r="X49" s="525"/>
    </row>
    <row r="50" spans="1:24" ht="12.75" hidden="1" customHeight="1" thickBot="1">
      <c r="A50" s="69"/>
      <c r="B50" s="705"/>
      <c r="C50" s="706"/>
      <c r="D50" s="706"/>
      <c r="E50" s="706"/>
      <c r="F50" s="706"/>
      <c r="G50" s="706"/>
      <c r="H50" s="706"/>
      <c r="I50" s="706"/>
      <c r="J50" s="707"/>
      <c r="K50" s="104"/>
      <c r="L50" s="711"/>
      <c r="M50" s="712"/>
      <c r="N50" s="712"/>
      <c r="O50" s="712"/>
      <c r="P50" s="712"/>
      <c r="Q50" s="712"/>
      <c r="R50" s="713"/>
      <c r="S50" s="518"/>
      <c r="T50" s="518"/>
      <c r="W50" s="445"/>
      <c r="X50" s="525"/>
    </row>
    <row r="51" spans="1:24" ht="12.75" hidden="1" customHeight="1">
      <c r="A51" s="69"/>
      <c r="B51" s="714" t="s">
        <v>111</v>
      </c>
      <c r="C51" s="715"/>
      <c r="D51" s="715"/>
      <c r="E51" s="715"/>
      <c r="F51" s="715"/>
      <c r="G51" s="715"/>
      <c r="H51" s="715"/>
      <c r="I51" s="715"/>
      <c r="J51" s="716"/>
      <c r="K51" s="104"/>
      <c r="L51" s="720" t="s">
        <v>135</v>
      </c>
      <c r="M51" s="721"/>
      <c r="N51" s="721"/>
      <c r="O51" s="721"/>
      <c r="P51" s="722"/>
      <c r="Q51" s="726" t="s">
        <v>120</v>
      </c>
      <c r="R51" s="727"/>
      <c r="S51" s="515"/>
      <c r="T51" s="515"/>
      <c r="W51" s="445"/>
      <c r="X51" s="525"/>
    </row>
    <row r="52" spans="1:24" ht="12.75" hidden="1" customHeight="1" thickBot="1">
      <c r="A52" s="69"/>
      <c r="B52" s="717"/>
      <c r="C52" s="718"/>
      <c r="D52" s="718"/>
      <c r="E52" s="718"/>
      <c r="F52" s="718"/>
      <c r="G52" s="718"/>
      <c r="H52" s="718"/>
      <c r="I52" s="718"/>
      <c r="J52" s="719"/>
      <c r="K52" s="104"/>
      <c r="L52" s="723"/>
      <c r="M52" s="724"/>
      <c r="N52" s="724"/>
      <c r="O52" s="724"/>
      <c r="P52" s="725"/>
      <c r="Q52" s="728"/>
      <c r="R52" s="729"/>
      <c r="S52" s="515"/>
      <c r="T52" s="515"/>
      <c r="W52" s="445"/>
      <c r="X52" s="525"/>
    </row>
    <row r="53" spans="1:24" ht="12.75" hidden="1" customHeight="1">
      <c r="A53" s="69"/>
      <c r="B53" s="730"/>
      <c r="C53" s="731"/>
      <c r="D53" s="731"/>
      <c r="E53" s="731"/>
      <c r="F53" s="731"/>
      <c r="G53" s="731"/>
      <c r="H53" s="731"/>
      <c r="I53" s="731"/>
      <c r="J53" s="732"/>
      <c r="K53" s="104"/>
      <c r="L53" s="736"/>
      <c r="M53" s="737"/>
      <c r="N53" s="737"/>
      <c r="O53" s="737"/>
      <c r="P53" s="738"/>
      <c r="Q53" s="742">
        <v>600</v>
      </c>
      <c r="R53" s="727"/>
      <c r="S53" s="515"/>
      <c r="T53" s="515"/>
      <c r="W53" s="445"/>
      <c r="X53" s="525"/>
    </row>
    <row r="54" spans="1:24" ht="12.75" hidden="1" customHeight="1">
      <c r="A54" s="69"/>
      <c r="B54" s="733"/>
      <c r="C54" s="734"/>
      <c r="D54" s="734"/>
      <c r="E54" s="734"/>
      <c r="F54" s="734"/>
      <c r="G54" s="734"/>
      <c r="H54" s="734"/>
      <c r="I54" s="734"/>
      <c r="J54" s="735"/>
      <c r="K54" s="104"/>
      <c r="L54" s="739"/>
      <c r="M54" s="740"/>
      <c r="N54" s="740"/>
      <c r="O54" s="740"/>
      <c r="P54" s="741"/>
      <c r="Q54" s="743"/>
      <c r="R54" s="744"/>
      <c r="S54" s="515"/>
      <c r="T54" s="515"/>
      <c r="W54" s="445"/>
      <c r="X54" s="525"/>
    </row>
    <row r="55" spans="1:24" ht="12.75" hidden="1" customHeight="1">
      <c r="A55" s="69"/>
      <c r="B55" s="745" t="s">
        <v>112</v>
      </c>
      <c r="C55" s="746"/>
      <c r="D55" s="746"/>
      <c r="E55" s="746"/>
      <c r="F55" s="746"/>
      <c r="G55" s="746"/>
      <c r="H55" s="746"/>
      <c r="I55" s="746"/>
      <c r="J55" s="747"/>
      <c r="K55" s="104"/>
      <c r="L55" s="739"/>
      <c r="M55" s="740"/>
      <c r="N55" s="740"/>
      <c r="O55" s="740"/>
      <c r="P55" s="741"/>
      <c r="Q55" s="748"/>
      <c r="R55" s="749"/>
      <c r="S55" s="515"/>
      <c r="T55" s="515"/>
      <c r="W55" s="445"/>
      <c r="X55" s="525"/>
    </row>
    <row r="56" spans="1:24" ht="12.75" hidden="1" customHeight="1">
      <c r="A56" s="69"/>
      <c r="B56" s="730"/>
      <c r="C56" s="731"/>
      <c r="D56" s="731"/>
      <c r="E56" s="731"/>
      <c r="F56" s="731"/>
      <c r="G56" s="731"/>
      <c r="H56" s="731"/>
      <c r="I56" s="731"/>
      <c r="J56" s="732"/>
      <c r="K56" s="104"/>
      <c r="L56" s="739"/>
      <c r="M56" s="740"/>
      <c r="N56" s="740"/>
      <c r="O56" s="740"/>
      <c r="P56" s="741"/>
      <c r="Q56" s="750"/>
      <c r="R56" s="751"/>
      <c r="S56" s="515"/>
      <c r="T56" s="515"/>
      <c r="W56" s="445"/>
      <c r="X56" s="525"/>
    </row>
    <row r="57" spans="1:24" ht="12.75" hidden="1" customHeight="1">
      <c r="A57" s="69"/>
      <c r="B57" s="730"/>
      <c r="C57" s="731"/>
      <c r="D57" s="731"/>
      <c r="E57" s="731"/>
      <c r="F57" s="731"/>
      <c r="G57" s="731"/>
      <c r="H57" s="731"/>
      <c r="I57" s="731"/>
      <c r="J57" s="732"/>
      <c r="K57" s="104"/>
      <c r="L57" s="739"/>
      <c r="M57" s="740"/>
      <c r="N57" s="740"/>
      <c r="O57" s="740"/>
      <c r="P57" s="741"/>
      <c r="Q57" s="748"/>
      <c r="R57" s="749"/>
      <c r="S57" s="515"/>
      <c r="T57" s="515"/>
      <c r="W57" s="445"/>
      <c r="X57" s="525"/>
    </row>
    <row r="58" spans="1:24" ht="12.75" hidden="1" customHeight="1">
      <c r="A58" s="69"/>
      <c r="B58" s="733"/>
      <c r="C58" s="734"/>
      <c r="D58" s="734"/>
      <c r="E58" s="734"/>
      <c r="F58" s="734"/>
      <c r="G58" s="734"/>
      <c r="H58" s="734"/>
      <c r="I58" s="734"/>
      <c r="J58" s="735"/>
      <c r="K58" s="104"/>
      <c r="L58" s="739"/>
      <c r="M58" s="740"/>
      <c r="N58" s="740"/>
      <c r="O58" s="740"/>
      <c r="P58" s="741"/>
      <c r="Q58" s="750"/>
      <c r="R58" s="751"/>
      <c r="S58" s="515"/>
      <c r="T58" s="515"/>
      <c r="W58" s="445"/>
      <c r="X58" s="525"/>
    </row>
    <row r="59" spans="1:24" ht="12.75" hidden="1" customHeight="1">
      <c r="A59" s="69"/>
      <c r="B59" s="745" t="s">
        <v>113</v>
      </c>
      <c r="C59" s="746"/>
      <c r="D59" s="746"/>
      <c r="E59" s="746"/>
      <c r="F59" s="746"/>
      <c r="G59" s="746"/>
      <c r="H59" s="746"/>
      <c r="I59" s="746"/>
      <c r="J59" s="747"/>
      <c r="K59" s="104"/>
      <c r="L59" s="739"/>
      <c r="M59" s="740"/>
      <c r="N59" s="740"/>
      <c r="O59" s="740"/>
      <c r="P59" s="741"/>
      <c r="Q59" s="748"/>
      <c r="R59" s="749"/>
      <c r="S59" s="515"/>
      <c r="T59" s="515"/>
      <c r="W59" s="445"/>
      <c r="X59" s="525"/>
    </row>
    <row r="60" spans="1:24" ht="12.75" hidden="1" customHeight="1">
      <c r="A60" s="69"/>
      <c r="B60" s="730"/>
      <c r="C60" s="731"/>
      <c r="D60" s="731"/>
      <c r="E60" s="731"/>
      <c r="F60" s="731"/>
      <c r="G60" s="731"/>
      <c r="H60" s="731"/>
      <c r="I60" s="731"/>
      <c r="J60" s="732"/>
      <c r="K60" s="104"/>
      <c r="L60" s="739"/>
      <c r="M60" s="740"/>
      <c r="N60" s="740"/>
      <c r="O60" s="740"/>
      <c r="P60" s="741"/>
      <c r="Q60" s="750"/>
      <c r="R60" s="751"/>
      <c r="S60" s="515"/>
      <c r="T60" s="515"/>
      <c r="W60" s="445"/>
      <c r="X60" s="525"/>
    </row>
    <row r="61" spans="1:24" ht="12.75" hidden="1" customHeight="1">
      <c r="A61" s="69"/>
      <c r="B61" s="730"/>
      <c r="C61" s="731"/>
      <c r="D61" s="731"/>
      <c r="E61" s="731"/>
      <c r="F61" s="731"/>
      <c r="G61" s="731"/>
      <c r="H61" s="731"/>
      <c r="I61" s="731"/>
      <c r="J61" s="732"/>
      <c r="K61" s="104"/>
      <c r="L61" s="739"/>
      <c r="M61" s="740"/>
      <c r="N61" s="740"/>
      <c r="O61" s="740"/>
      <c r="P61" s="741"/>
      <c r="Q61" s="748"/>
      <c r="R61" s="749"/>
      <c r="S61" s="515"/>
      <c r="T61" s="515"/>
      <c r="W61" s="445"/>
      <c r="X61" s="525"/>
    </row>
    <row r="62" spans="1:24" ht="12.75" hidden="1" customHeight="1">
      <c r="A62" s="69"/>
      <c r="B62" s="733"/>
      <c r="C62" s="734"/>
      <c r="D62" s="734"/>
      <c r="E62" s="734"/>
      <c r="F62" s="734"/>
      <c r="G62" s="734"/>
      <c r="H62" s="734"/>
      <c r="I62" s="734"/>
      <c r="J62" s="735"/>
      <c r="K62" s="104"/>
      <c r="L62" s="739"/>
      <c r="M62" s="740"/>
      <c r="N62" s="740"/>
      <c r="O62" s="740"/>
      <c r="P62" s="741"/>
      <c r="Q62" s="750"/>
      <c r="R62" s="751"/>
      <c r="S62" s="515"/>
      <c r="T62" s="515"/>
      <c r="W62" s="445"/>
      <c r="X62" s="525"/>
    </row>
    <row r="63" spans="1:24" ht="12.75" hidden="1" customHeight="1">
      <c r="A63" s="69"/>
      <c r="B63" s="730" t="s">
        <v>114</v>
      </c>
      <c r="C63" s="731"/>
      <c r="D63" s="731"/>
      <c r="E63" s="731"/>
      <c r="F63" s="731"/>
      <c r="G63" s="731"/>
      <c r="H63" s="731"/>
      <c r="I63" s="731"/>
      <c r="J63" s="732"/>
      <c r="K63" s="104"/>
      <c r="L63" s="739"/>
      <c r="M63" s="740"/>
      <c r="N63" s="740"/>
      <c r="O63" s="740"/>
      <c r="P63" s="741"/>
      <c r="Q63" s="748"/>
      <c r="R63" s="749"/>
      <c r="S63" s="515"/>
      <c r="T63" s="515"/>
      <c r="W63" s="445"/>
      <c r="X63" s="525"/>
    </row>
    <row r="64" spans="1:24" ht="12.75" hidden="1" customHeight="1">
      <c r="A64" s="69"/>
      <c r="B64" s="730"/>
      <c r="C64" s="731"/>
      <c r="D64" s="731"/>
      <c r="E64" s="731"/>
      <c r="F64" s="731"/>
      <c r="G64" s="731"/>
      <c r="H64" s="731"/>
      <c r="I64" s="731"/>
      <c r="J64" s="732"/>
      <c r="K64" s="104"/>
      <c r="L64" s="739"/>
      <c r="M64" s="740"/>
      <c r="N64" s="740"/>
      <c r="O64" s="740"/>
      <c r="P64" s="741"/>
      <c r="Q64" s="750"/>
      <c r="R64" s="751"/>
      <c r="S64" s="515"/>
      <c r="T64" s="515"/>
      <c r="W64" s="445"/>
      <c r="X64" s="525"/>
    </row>
    <row r="65" spans="1:24" ht="12.75" hidden="1" customHeight="1">
      <c r="A65" s="69"/>
      <c r="B65" s="131"/>
      <c r="C65" s="132"/>
      <c r="D65" s="132"/>
      <c r="E65" s="132"/>
      <c r="F65" s="132"/>
      <c r="G65" s="132"/>
      <c r="H65" s="132"/>
      <c r="I65" s="132"/>
      <c r="J65" s="133"/>
      <c r="K65" s="104"/>
      <c r="L65" s="739"/>
      <c r="M65" s="740"/>
      <c r="N65" s="740"/>
      <c r="O65" s="740"/>
      <c r="P65" s="741"/>
      <c r="Q65" s="748"/>
      <c r="R65" s="749"/>
      <c r="S65" s="515"/>
      <c r="T65" s="515"/>
      <c r="W65" s="445"/>
      <c r="X65" s="525"/>
    </row>
    <row r="66" spans="1:24" ht="12.75" hidden="1" customHeight="1">
      <c r="A66" s="69"/>
      <c r="B66" s="134"/>
      <c r="C66" s="135"/>
      <c r="D66" s="135"/>
      <c r="E66" s="135"/>
      <c r="F66" s="135"/>
      <c r="G66" s="135"/>
      <c r="H66" s="135"/>
      <c r="I66" s="135"/>
      <c r="J66" s="136"/>
      <c r="K66" s="104"/>
      <c r="L66" s="739"/>
      <c r="M66" s="740"/>
      <c r="N66" s="740"/>
      <c r="O66" s="740"/>
      <c r="P66" s="741"/>
      <c r="Q66" s="750"/>
      <c r="R66" s="751"/>
      <c r="S66" s="515"/>
      <c r="T66" s="515"/>
      <c r="W66" s="445"/>
      <c r="X66" s="525"/>
    </row>
    <row r="67" spans="1:24" ht="12.75" hidden="1" customHeight="1">
      <c r="A67" s="69"/>
      <c r="B67" s="745" t="s">
        <v>115</v>
      </c>
      <c r="C67" s="746"/>
      <c r="D67" s="746"/>
      <c r="E67" s="746"/>
      <c r="F67" s="746"/>
      <c r="G67" s="746"/>
      <c r="H67" s="746"/>
      <c r="I67" s="746"/>
      <c r="J67" s="747"/>
      <c r="K67" s="104"/>
      <c r="L67" s="739"/>
      <c r="M67" s="740"/>
      <c r="N67" s="740"/>
      <c r="O67" s="740"/>
      <c r="P67" s="741"/>
      <c r="Q67" s="748"/>
      <c r="R67" s="749"/>
      <c r="S67" s="515"/>
      <c r="T67" s="515"/>
      <c r="W67" s="445"/>
      <c r="X67" s="525"/>
    </row>
    <row r="68" spans="1:24" ht="12.75" hidden="1" customHeight="1">
      <c r="A68" s="69"/>
      <c r="B68" s="730"/>
      <c r="C68" s="731"/>
      <c r="D68" s="731"/>
      <c r="E68" s="731"/>
      <c r="F68" s="731"/>
      <c r="G68" s="731"/>
      <c r="H68" s="731"/>
      <c r="I68" s="731"/>
      <c r="J68" s="732"/>
      <c r="K68" s="104"/>
      <c r="L68" s="739"/>
      <c r="M68" s="740"/>
      <c r="N68" s="740"/>
      <c r="O68" s="740"/>
      <c r="P68" s="741"/>
      <c r="Q68" s="750"/>
      <c r="R68" s="751"/>
      <c r="S68" s="515"/>
      <c r="T68" s="515"/>
      <c r="W68" s="445"/>
      <c r="X68" s="525"/>
    </row>
    <row r="69" spans="1:24" ht="12.75" hidden="1" customHeight="1">
      <c r="A69" s="69"/>
      <c r="B69" s="131"/>
      <c r="C69" s="132"/>
      <c r="D69" s="132"/>
      <c r="E69" s="132"/>
      <c r="F69" s="132"/>
      <c r="G69" s="132"/>
      <c r="H69" s="132"/>
      <c r="I69" s="132"/>
      <c r="J69" s="133"/>
      <c r="K69" s="104"/>
      <c r="L69" s="739"/>
      <c r="M69" s="740"/>
      <c r="N69" s="740"/>
      <c r="O69" s="740"/>
      <c r="P69" s="741"/>
      <c r="Q69" s="748"/>
      <c r="R69" s="749"/>
      <c r="S69" s="515"/>
      <c r="T69" s="515"/>
      <c r="W69" s="445"/>
      <c r="X69" s="525"/>
    </row>
    <row r="70" spans="1:24" ht="13.5" hidden="1" customHeight="1" thickBot="1">
      <c r="A70" s="69"/>
      <c r="B70" s="131"/>
      <c r="C70" s="132"/>
      <c r="D70" s="132"/>
      <c r="E70" s="132"/>
      <c r="F70" s="132"/>
      <c r="G70" s="132"/>
      <c r="H70" s="132"/>
      <c r="I70" s="132"/>
      <c r="J70" s="133"/>
      <c r="K70" s="104"/>
      <c r="L70" s="755"/>
      <c r="M70" s="756"/>
      <c r="N70" s="756"/>
      <c r="O70" s="756"/>
      <c r="P70" s="757"/>
      <c r="Q70" s="743"/>
      <c r="R70" s="744"/>
      <c r="S70" s="515"/>
      <c r="T70" s="515"/>
      <c r="W70" s="445"/>
      <c r="X70" s="525"/>
    </row>
    <row r="71" spans="1:24" ht="12.75" hidden="1" customHeight="1">
      <c r="A71" s="69"/>
      <c r="B71" s="131"/>
      <c r="C71" s="132"/>
      <c r="D71" s="132"/>
      <c r="E71" s="132"/>
      <c r="F71" s="132"/>
      <c r="G71" s="132"/>
      <c r="H71" s="132"/>
      <c r="I71" s="132"/>
      <c r="J71" s="133"/>
      <c r="K71" s="104"/>
      <c r="L71" s="105" t="s">
        <v>116</v>
      </c>
      <c r="M71" s="69"/>
      <c r="N71" s="69"/>
      <c r="O71" s="743" t="s">
        <v>117</v>
      </c>
      <c r="P71" s="744"/>
      <c r="Q71" s="726" t="e">
        <f>SUM(Q53:R70)+SUM(#REF!)</f>
        <v>#REF!</v>
      </c>
      <c r="R71" s="727"/>
      <c r="S71" s="515"/>
      <c r="T71" s="515"/>
      <c r="W71" s="445"/>
      <c r="X71" s="525"/>
    </row>
    <row r="72" spans="1:24" ht="13.5" hidden="1" customHeight="1" thickBot="1">
      <c r="A72" s="69"/>
      <c r="B72" s="131"/>
      <c r="C72" s="132"/>
      <c r="D72" s="132"/>
      <c r="E72" s="132"/>
      <c r="F72" s="132"/>
      <c r="G72" s="132"/>
      <c r="H72" s="132"/>
      <c r="I72" s="132"/>
      <c r="J72" s="133"/>
      <c r="K72" s="104"/>
      <c r="L72" s="69"/>
      <c r="M72" s="69"/>
      <c r="N72" s="69"/>
      <c r="O72" s="743"/>
      <c r="P72" s="744"/>
      <c r="Q72" s="728"/>
      <c r="R72" s="729"/>
      <c r="S72" s="515"/>
      <c r="T72" s="515"/>
      <c r="W72" s="445"/>
      <c r="X72" s="525"/>
    </row>
    <row r="73" spans="1:24" ht="13.5" hidden="1" customHeight="1" thickBot="1">
      <c r="A73" s="69"/>
      <c r="B73" s="137"/>
      <c r="C73" s="138"/>
      <c r="D73" s="138"/>
      <c r="E73" s="138"/>
      <c r="F73" s="138"/>
      <c r="G73" s="138"/>
      <c r="H73" s="138"/>
      <c r="I73" s="138"/>
      <c r="J73" s="139"/>
      <c r="K73" s="104"/>
      <c r="M73" s="69"/>
      <c r="N73" s="69"/>
      <c r="O73" s="69"/>
      <c r="P73" s="69"/>
      <c r="Q73" s="106"/>
      <c r="R73" s="106"/>
      <c r="S73" s="69"/>
      <c r="T73" s="69"/>
      <c r="W73" s="445"/>
      <c r="X73" s="525"/>
    </row>
    <row r="74" spans="1:24" ht="15.75" hidden="1">
      <c r="B74" s="105" t="s">
        <v>118</v>
      </c>
      <c r="C74" s="107"/>
      <c r="D74" s="107"/>
      <c r="E74" s="107"/>
      <c r="F74" s="107"/>
      <c r="G74" s="107"/>
      <c r="H74" s="107"/>
      <c r="I74" s="107"/>
      <c r="J74" s="107"/>
      <c r="W74" s="445"/>
      <c r="X74" s="525"/>
    </row>
    <row r="75" spans="1:24" ht="15.75" hidden="1">
      <c r="W75" s="445"/>
      <c r="X75" s="525"/>
    </row>
    <row r="76" spans="1:24" ht="25.5">
      <c r="W76" s="445" t="s">
        <v>39</v>
      </c>
      <c r="X76" s="524" t="s">
        <v>460</v>
      </c>
    </row>
    <row r="77" spans="1:24" ht="15.75">
      <c r="A77" s="69"/>
      <c r="B77" s="69"/>
      <c r="C77" s="69"/>
      <c r="D77" s="69"/>
      <c r="E77" s="69"/>
      <c r="F77" s="69"/>
      <c r="G77" s="69"/>
      <c r="H77" s="69"/>
      <c r="I77" s="69"/>
      <c r="J77" s="69"/>
      <c r="K77" s="69"/>
      <c r="L77" s="69"/>
      <c r="M77" s="69"/>
      <c r="N77" s="69"/>
      <c r="O77" s="69"/>
      <c r="P77" s="69"/>
      <c r="Q77" s="69"/>
      <c r="W77" s="445" t="s">
        <v>40</v>
      </c>
      <c r="X77" s="524" t="s">
        <v>461</v>
      </c>
    </row>
    <row r="78" spans="1:24" ht="16.5" thickBot="1">
      <c r="A78" s="69"/>
      <c r="B78" s="69"/>
      <c r="C78" s="69"/>
      <c r="D78" s="69"/>
      <c r="E78" s="445" t="s">
        <v>42</v>
      </c>
      <c r="F78" s="445" t="s">
        <v>29</v>
      </c>
      <c r="G78" s="445" t="s">
        <v>130</v>
      </c>
      <c r="H78" s="445" t="s">
        <v>435</v>
      </c>
      <c r="I78" s="445" t="s">
        <v>436</v>
      </c>
      <c r="J78" s="445" t="s">
        <v>6</v>
      </c>
      <c r="K78" s="69"/>
      <c r="L78" s="445" t="s">
        <v>437</v>
      </c>
      <c r="M78" s="445" t="s">
        <v>438</v>
      </c>
      <c r="N78" s="445" t="s">
        <v>439</v>
      </c>
      <c r="O78" s="445" t="s">
        <v>440</v>
      </c>
      <c r="P78" s="445" t="s">
        <v>441</v>
      </c>
      <c r="Q78" s="445" t="s">
        <v>442</v>
      </c>
      <c r="W78" s="445" t="s">
        <v>129</v>
      </c>
      <c r="X78" s="524" t="s">
        <v>462</v>
      </c>
    </row>
    <row r="79" spans="1:24" s="22" customFormat="1" ht="18" customHeight="1" thickBot="1">
      <c r="C79" s="758" t="s">
        <v>419</v>
      </c>
      <c r="D79" s="759"/>
      <c r="E79" s="760"/>
      <c r="F79" s="505"/>
      <c r="G79" s="761" t="s">
        <v>92</v>
      </c>
      <c r="H79" s="762"/>
      <c r="I79" s="762"/>
      <c r="J79" s="762"/>
      <c r="K79" s="762"/>
      <c r="L79" s="762"/>
      <c r="M79" s="762"/>
      <c r="N79" s="762"/>
      <c r="O79" s="763"/>
      <c r="P79" s="474" t="s">
        <v>433</v>
      </c>
      <c r="Q79" s="493"/>
      <c r="W79" s="445" t="s">
        <v>42</v>
      </c>
      <c r="X79" s="524" t="s">
        <v>463</v>
      </c>
    </row>
    <row r="80" spans="1:24" s="22" customFormat="1" ht="90" thickBot="1">
      <c r="A80" s="467" t="s">
        <v>1</v>
      </c>
      <c r="B80" s="467" t="s">
        <v>84</v>
      </c>
      <c r="C80" s="499" t="s">
        <v>425</v>
      </c>
      <c r="D80" s="500" t="s">
        <v>429</v>
      </c>
      <c r="E80" s="501" t="s">
        <v>480</v>
      </c>
      <c r="F80" s="513" t="s">
        <v>449</v>
      </c>
      <c r="G80" s="499" t="s">
        <v>467</v>
      </c>
      <c r="H80" s="500" t="s">
        <v>450</v>
      </c>
      <c r="I80" s="500" t="s">
        <v>481</v>
      </c>
      <c r="J80" s="500" t="s">
        <v>94</v>
      </c>
      <c r="K80" s="500" t="s">
        <v>431</v>
      </c>
      <c r="L80" s="500" t="s">
        <v>96</v>
      </c>
      <c r="M80" s="500" t="s">
        <v>97</v>
      </c>
      <c r="N80" s="501" t="s">
        <v>98</v>
      </c>
      <c r="O80" s="499" t="s">
        <v>453</v>
      </c>
      <c r="P80" s="500" t="s">
        <v>454</v>
      </c>
      <c r="Q80" s="501" t="s">
        <v>455</v>
      </c>
      <c r="R80" s="447"/>
      <c r="S80" s="447"/>
      <c r="T80" s="447"/>
      <c r="W80" s="445" t="s">
        <v>29</v>
      </c>
      <c r="X80" s="524" t="s">
        <v>468</v>
      </c>
    </row>
    <row r="81" spans="1:24" ht="25.5">
      <c r="A81" s="473" t="s">
        <v>476</v>
      </c>
      <c r="B81" s="476" t="s">
        <v>447</v>
      </c>
      <c r="C81" s="476" t="s">
        <v>421</v>
      </c>
      <c r="D81" s="476" t="s">
        <v>90</v>
      </c>
      <c r="E81" s="476">
        <v>1</v>
      </c>
      <c r="F81" s="476">
        <v>75</v>
      </c>
      <c r="G81" s="350">
        <f>IF(B81&lt;&gt;"",(D$12*60-B$12*F81)*E81,0)</f>
        <v>1050</v>
      </c>
      <c r="H81" s="477">
        <v>2</v>
      </c>
      <c r="I81" s="477">
        <v>2</v>
      </c>
      <c r="J81" s="479">
        <v>0.08</v>
      </c>
      <c r="K81" s="479">
        <f>0.5+J81+J82</f>
        <v>0.82</v>
      </c>
      <c r="L81" s="479">
        <f>14.5/17.5</f>
        <v>0.82857142857142863</v>
      </c>
      <c r="M81" s="479">
        <f>425/500</f>
        <v>0.85</v>
      </c>
      <c r="N81" s="479">
        <v>0.99</v>
      </c>
      <c r="O81" s="527">
        <f t="shared" ref="O81:O92" si="5">IF(L81=0,"",L81*M81*N81)</f>
        <v>0.69724285714285716</v>
      </c>
      <c r="P81" s="492">
        <f>IF(G81=0,"",G81*60/H81*I81*J81*N81*O81)</f>
        <v>3478.9629600000003</v>
      </c>
      <c r="Q81" s="466" t="str">
        <f t="shared" ref="Q81:Q93" si="6">IF(P81="","",IF(P81&gt;O$12,"OK","NG"))</f>
        <v>OK</v>
      </c>
      <c r="R81" s="94"/>
      <c r="S81" s="94"/>
      <c r="T81" s="97"/>
      <c r="U81" s="2" t="str">
        <f t="shared" ref="U81:U92" si="7">B81</f>
        <v>#1 - 600T Stamping</v>
      </c>
      <c r="W81" s="445" t="s">
        <v>130</v>
      </c>
      <c r="X81" s="524" t="s">
        <v>472</v>
      </c>
    </row>
    <row r="82" spans="1:24" ht="18">
      <c r="A82" s="473" t="s">
        <v>477</v>
      </c>
      <c r="B82" s="476" t="s">
        <v>447</v>
      </c>
      <c r="C82" s="476" t="s">
        <v>421</v>
      </c>
      <c r="D82" s="476" t="s">
        <v>90</v>
      </c>
      <c r="E82" s="473">
        <v>1</v>
      </c>
      <c r="F82" s="473">
        <v>75</v>
      </c>
      <c r="G82" s="350">
        <f t="shared" ref="G82:G92" si="8">IF(B82&lt;&gt;"",(D$12*60-B$12*F82)*E82,0)</f>
        <v>1050</v>
      </c>
      <c r="H82" s="477">
        <v>3</v>
      </c>
      <c r="I82" s="477">
        <v>1</v>
      </c>
      <c r="J82" s="479">
        <v>0.24</v>
      </c>
      <c r="K82" s="479">
        <f>0.5+J81+J82</f>
        <v>0.82</v>
      </c>
      <c r="L82" s="479">
        <f>14.5/17.5</f>
        <v>0.82857142857142863</v>
      </c>
      <c r="M82" s="479">
        <v>0.85</v>
      </c>
      <c r="N82" s="479">
        <v>0.995</v>
      </c>
      <c r="O82" s="528">
        <f t="shared" si="5"/>
        <v>0.70076428571428573</v>
      </c>
      <c r="P82" s="492">
        <f t="shared" ref="P82:P92" si="9">IF(G82=0,"",G82*60/H82*I82*J82*N82*O82)</f>
        <v>3514.1927400000004</v>
      </c>
      <c r="Q82" s="466" t="str">
        <f t="shared" si="6"/>
        <v>OK</v>
      </c>
      <c r="R82" s="94"/>
      <c r="S82" s="94"/>
      <c r="T82" s="97"/>
      <c r="U82" s="2" t="str">
        <f t="shared" si="7"/>
        <v>#1 - 600T Stamping</v>
      </c>
      <c r="W82" s="445" t="s">
        <v>435</v>
      </c>
      <c r="X82" s="524" t="s">
        <v>466</v>
      </c>
    </row>
    <row r="83" spans="1:24" ht="18">
      <c r="A83" s="473" t="s">
        <v>445</v>
      </c>
      <c r="B83" s="473" t="s">
        <v>446</v>
      </c>
      <c r="C83" s="476" t="s">
        <v>131</v>
      </c>
      <c r="D83" s="476" t="s">
        <v>90</v>
      </c>
      <c r="E83" s="473">
        <v>2</v>
      </c>
      <c r="F83" s="473">
        <v>75</v>
      </c>
      <c r="G83" s="350">
        <f t="shared" si="8"/>
        <v>2100</v>
      </c>
      <c r="H83" s="477">
        <v>24</v>
      </c>
      <c r="I83" s="477">
        <v>1</v>
      </c>
      <c r="J83" s="479">
        <v>1</v>
      </c>
      <c r="K83" s="478"/>
      <c r="L83" s="479">
        <f>16.5/17.5</f>
        <v>0.94285714285714284</v>
      </c>
      <c r="M83" s="479">
        <f>10/13</f>
        <v>0.76923076923076927</v>
      </c>
      <c r="N83" s="479">
        <v>0.97499999999999998</v>
      </c>
      <c r="O83" s="528">
        <f t="shared" si="5"/>
        <v>0.70714285714285707</v>
      </c>
      <c r="P83" s="492">
        <f t="shared" si="9"/>
        <v>3619.6874999999995</v>
      </c>
      <c r="Q83" s="466" t="str">
        <f t="shared" si="6"/>
        <v>OK</v>
      </c>
      <c r="R83" s="94"/>
      <c r="S83" s="94"/>
      <c r="T83" s="97"/>
      <c r="U83" s="2" t="str">
        <f t="shared" si="7"/>
        <v>Welding</v>
      </c>
      <c r="W83" s="445" t="s">
        <v>436</v>
      </c>
      <c r="X83" s="524" t="s">
        <v>464</v>
      </c>
    </row>
    <row r="84" spans="1:24" ht="18">
      <c r="A84" s="473"/>
      <c r="B84" s="473"/>
      <c r="C84" s="476"/>
      <c r="D84" s="476"/>
      <c r="E84" s="473"/>
      <c r="F84" s="473"/>
      <c r="G84" s="350">
        <f t="shared" si="8"/>
        <v>0</v>
      </c>
      <c r="H84" s="477"/>
      <c r="I84" s="477"/>
      <c r="J84" s="478"/>
      <c r="K84" s="478"/>
      <c r="L84" s="478"/>
      <c r="M84" s="478"/>
      <c r="N84" s="479"/>
      <c r="O84" s="457" t="str">
        <f t="shared" si="5"/>
        <v/>
      </c>
      <c r="P84" s="492" t="str">
        <f t="shared" si="9"/>
        <v/>
      </c>
      <c r="Q84" s="466" t="str">
        <f t="shared" si="6"/>
        <v/>
      </c>
      <c r="R84" s="94"/>
      <c r="S84" s="94"/>
      <c r="T84" s="97"/>
      <c r="U84" s="2">
        <f t="shared" si="7"/>
        <v>0</v>
      </c>
      <c r="W84" s="445" t="s">
        <v>6</v>
      </c>
      <c r="X84" s="524" t="s">
        <v>465</v>
      </c>
    </row>
    <row r="85" spans="1:24" ht="25.5">
      <c r="A85" s="473"/>
      <c r="B85" s="473"/>
      <c r="C85" s="476"/>
      <c r="D85" s="476"/>
      <c r="E85" s="473"/>
      <c r="F85" s="473"/>
      <c r="G85" s="350">
        <f t="shared" si="8"/>
        <v>0</v>
      </c>
      <c r="H85" s="477"/>
      <c r="I85" s="477"/>
      <c r="J85" s="478"/>
      <c r="K85" s="478"/>
      <c r="L85" s="478"/>
      <c r="M85" s="478"/>
      <c r="N85" s="479"/>
      <c r="O85" s="457" t="str">
        <f t="shared" si="5"/>
        <v/>
      </c>
      <c r="P85" s="492" t="str">
        <f t="shared" si="9"/>
        <v/>
      </c>
      <c r="Q85" s="466" t="str">
        <f t="shared" si="6"/>
        <v/>
      </c>
      <c r="R85" s="94"/>
      <c r="S85" s="94"/>
      <c r="T85" s="97"/>
      <c r="U85" s="2">
        <f t="shared" si="7"/>
        <v>0</v>
      </c>
      <c r="W85" s="445" t="s">
        <v>437</v>
      </c>
      <c r="X85" s="524" t="s">
        <v>473</v>
      </c>
    </row>
    <row r="86" spans="1:24" ht="25.5">
      <c r="A86" s="473"/>
      <c r="B86" s="473"/>
      <c r="C86" s="476"/>
      <c r="D86" s="476"/>
      <c r="E86" s="473"/>
      <c r="F86" s="473"/>
      <c r="G86" s="350">
        <f t="shared" si="8"/>
        <v>0</v>
      </c>
      <c r="H86" s="477"/>
      <c r="I86" s="477"/>
      <c r="J86" s="478"/>
      <c r="K86" s="478"/>
      <c r="L86" s="478"/>
      <c r="M86" s="478"/>
      <c r="N86" s="479"/>
      <c r="O86" s="457" t="str">
        <f t="shared" si="5"/>
        <v/>
      </c>
      <c r="P86" s="492" t="str">
        <f t="shared" si="9"/>
        <v/>
      </c>
      <c r="Q86" s="466" t="str">
        <f t="shared" si="6"/>
        <v/>
      </c>
      <c r="R86" s="94"/>
      <c r="S86" s="94"/>
      <c r="T86" s="97"/>
      <c r="U86" s="2">
        <f t="shared" si="7"/>
        <v>0</v>
      </c>
      <c r="W86" s="445" t="s">
        <v>438</v>
      </c>
      <c r="X86" s="524" t="s">
        <v>474</v>
      </c>
    </row>
    <row r="87" spans="1:24" ht="25.5">
      <c r="A87" s="473"/>
      <c r="B87" s="473"/>
      <c r="C87" s="476"/>
      <c r="D87" s="476"/>
      <c r="E87" s="473"/>
      <c r="F87" s="473"/>
      <c r="G87" s="350">
        <f t="shared" si="8"/>
        <v>0</v>
      </c>
      <c r="H87" s="477"/>
      <c r="I87" s="477"/>
      <c r="J87" s="478"/>
      <c r="K87" s="478"/>
      <c r="L87" s="478"/>
      <c r="M87" s="478"/>
      <c r="N87" s="479"/>
      <c r="O87" s="457" t="str">
        <f t="shared" si="5"/>
        <v/>
      </c>
      <c r="P87" s="492" t="str">
        <f t="shared" si="9"/>
        <v/>
      </c>
      <c r="Q87" s="466" t="str">
        <f t="shared" si="6"/>
        <v/>
      </c>
      <c r="R87" s="94"/>
      <c r="S87" s="94"/>
      <c r="T87" s="97"/>
      <c r="U87" s="2">
        <f t="shared" si="7"/>
        <v>0</v>
      </c>
      <c r="W87" s="445" t="s">
        <v>439</v>
      </c>
      <c r="X87" s="524" t="s">
        <v>475</v>
      </c>
    </row>
    <row r="88" spans="1:24" ht="38.25">
      <c r="A88" s="473"/>
      <c r="B88" s="473"/>
      <c r="C88" s="476"/>
      <c r="D88" s="476"/>
      <c r="E88" s="473"/>
      <c r="F88" s="473"/>
      <c r="G88" s="350">
        <f t="shared" si="8"/>
        <v>0</v>
      </c>
      <c r="H88" s="477"/>
      <c r="I88" s="477"/>
      <c r="J88" s="478"/>
      <c r="K88" s="478"/>
      <c r="L88" s="478"/>
      <c r="M88" s="478"/>
      <c r="N88" s="479"/>
      <c r="O88" s="457" t="str">
        <f t="shared" si="5"/>
        <v/>
      </c>
      <c r="P88" s="492" t="str">
        <f t="shared" si="9"/>
        <v/>
      </c>
      <c r="Q88" s="466" t="str">
        <f t="shared" si="6"/>
        <v/>
      </c>
      <c r="R88" s="94"/>
      <c r="S88" s="94"/>
      <c r="T88" s="97"/>
      <c r="U88" s="2">
        <f t="shared" si="7"/>
        <v>0</v>
      </c>
      <c r="W88" s="445" t="s">
        <v>440</v>
      </c>
      <c r="X88" s="524" t="s">
        <v>469</v>
      </c>
    </row>
    <row r="89" spans="1:24" ht="18">
      <c r="A89" s="473"/>
      <c r="B89" s="473"/>
      <c r="C89" s="476"/>
      <c r="D89" s="476"/>
      <c r="E89" s="473"/>
      <c r="F89" s="473"/>
      <c r="G89" s="350">
        <f t="shared" si="8"/>
        <v>0</v>
      </c>
      <c r="H89" s="477"/>
      <c r="I89" s="477"/>
      <c r="J89" s="478"/>
      <c r="K89" s="478"/>
      <c r="L89" s="478"/>
      <c r="M89" s="478"/>
      <c r="N89" s="479"/>
      <c r="O89" s="457" t="str">
        <f t="shared" si="5"/>
        <v/>
      </c>
      <c r="P89" s="492" t="str">
        <f t="shared" si="9"/>
        <v/>
      </c>
      <c r="Q89" s="466" t="str">
        <f t="shared" si="6"/>
        <v/>
      </c>
      <c r="R89" s="94"/>
      <c r="S89" s="94"/>
      <c r="T89" s="97"/>
      <c r="U89" s="2">
        <f t="shared" si="7"/>
        <v>0</v>
      </c>
      <c r="W89" s="445" t="s">
        <v>441</v>
      </c>
      <c r="X89" s="524" t="s">
        <v>470</v>
      </c>
    </row>
    <row r="90" spans="1:24" ht="25.5">
      <c r="A90" s="473"/>
      <c r="B90" s="473"/>
      <c r="C90" s="476"/>
      <c r="D90" s="476"/>
      <c r="E90" s="473"/>
      <c r="F90" s="473"/>
      <c r="G90" s="350">
        <f t="shared" si="8"/>
        <v>0</v>
      </c>
      <c r="H90" s="477"/>
      <c r="I90" s="477"/>
      <c r="J90" s="478"/>
      <c r="K90" s="478"/>
      <c r="L90" s="478"/>
      <c r="M90" s="478"/>
      <c r="N90" s="479"/>
      <c r="O90" s="457" t="str">
        <f t="shared" si="5"/>
        <v/>
      </c>
      <c r="P90" s="492" t="str">
        <f t="shared" si="9"/>
        <v/>
      </c>
      <c r="Q90" s="466" t="str">
        <f t="shared" si="6"/>
        <v/>
      </c>
      <c r="R90" s="94"/>
      <c r="S90" s="94"/>
      <c r="T90" s="97"/>
      <c r="U90" s="2">
        <f t="shared" si="7"/>
        <v>0</v>
      </c>
      <c r="W90" s="445" t="s">
        <v>442</v>
      </c>
      <c r="X90" s="524" t="s">
        <v>471</v>
      </c>
    </row>
    <row r="91" spans="1:24" ht="18">
      <c r="A91" s="473"/>
      <c r="B91" s="473"/>
      <c r="C91" s="476"/>
      <c r="D91" s="476"/>
      <c r="E91" s="473"/>
      <c r="F91" s="473"/>
      <c r="G91" s="350">
        <f t="shared" si="8"/>
        <v>0</v>
      </c>
      <c r="H91" s="477"/>
      <c r="I91" s="477"/>
      <c r="J91" s="478"/>
      <c r="K91" s="478"/>
      <c r="L91" s="478"/>
      <c r="M91" s="478"/>
      <c r="N91" s="479"/>
      <c r="O91" s="457" t="str">
        <f t="shared" si="5"/>
        <v/>
      </c>
      <c r="P91" s="492" t="str">
        <f t="shared" si="9"/>
        <v/>
      </c>
      <c r="Q91" s="466" t="str">
        <f t="shared" si="6"/>
        <v/>
      </c>
      <c r="R91" s="94"/>
      <c r="S91" s="94"/>
      <c r="T91" s="97"/>
      <c r="U91" s="2">
        <f t="shared" si="7"/>
        <v>0</v>
      </c>
    </row>
    <row r="92" spans="1:24" ht="18">
      <c r="A92" s="473"/>
      <c r="B92" s="473"/>
      <c r="C92" s="476"/>
      <c r="D92" s="476"/>
      <c r="E92" s="473"/>
      <c r="F92" s="473"/>
      <c r="G92" s="350">
        <f t="shared" si="8"/>
        <v>0</v>
      </c>
      <c r="H92" s="477"/>
      <c r="I92" s="477"/>
      <c r="J92" s="478"/>
      <c r="K92" s="478"/>
      <c r="L92" s="478"/>
      <c r="M92" s="478"/>
      <c r="N92" s="479"/>
      <c r="O92" s="457" t="str">
        <f t="shared" si="5"/>
        <v/>
      </c>
      <c r="P92" s="492" t="str">
        <f t="shared" si="9"/>
        <v/>
      </c>
      <c r="Q92" s="498" t="str">
        <f t="shared" si="6"/>
        <v/>
      </c>
      <c r="R92" s="94"/>
      <c r="S92" s="94"/>
      <c r="T92" s="97"/>
      <c r="U92" s="2">
        <f t="shared" si="7"/>
        <v>0</v>
      </c>
    </row>
    <row r="93" spans="1:24" ht="22.15" customHeight="1">
      <c r="A93" s="69"/>
      <c r="B93" s="69"/>
      <c r="C93" s="69"/>
      <c r="D93" s="69"/>
      <c r="E93" s="69"/>
      <c r="F93" s="69"/>
      <c r="G93" s="69"/>
      <c r="H93" s="69"/>
      <c r="I93" s="69"/>
      <c r="J93" s="69"/>
      <c r="K93" s="91"/>
      <c r="L93" s="91"/>
      <c r="M93" s="69"/>
      <c r="N93" s="69"/>
      <c r="O93" s="503" t="s">
        <v>443</v>
      </c>
      <c r="P93" s="492">
        <f>MIN(P81:P92)</f>
        <v>3478.9629600000003</v>
      </c>
      <c r="Q93" s="502" t="str">
        <f t="shared" si="6"/>
        <v>OK</v>
      </c>
      <c r="R93" s="94"/>
      <c r="S93" s="94"/>
    </row>
    <row r="94" spans="1:24" ht="16.5">
      <c r="N94" s="94"/>
      <c r="O94" s="94"/>
    </row>
    <row r="101" spans="1:20" ht="44.25" hidden="1" customHeight="1" thickBot="1">
      <c r="A101" s="752" t="s">
        <v>84</v>
      </c>
      <c r="B101" s="753"/>
      <c r="C101" s="753"/>
      <c r="D101" s="754"/>
      <c r="E101" s="110" t="s">
        <v>122</v>
      </c>
      <c r="F101" s="110"/>
      <c r="G101" s="110" t="s">
        <v>123</v>
      </c>
      <c r="H101" s="110" t="s">
        <v>124</v>
      </c>
      <c r="I101" s="110" t="s">
        <v>125</v>
      </c>
      <c r="J101" s="110" t="s">
        <v>126</v>
      </c>
      <c r="K101" s="110" t="s">
        <v>127</v>
      </c>
      <c r="L101" s="110" t="s">
        <v>127</v>
      </c>
      <c r="M101" s="110" t="s">
        <v>128</v>
      </c>
      <c r="N101" s="110"/>
      <c r="O101" s="111"/>
      <c r="P101" s="111"/>
      <c r="Q101" s="112"/>
      <c r="R101" s="69"/>
      <c r="S101" s="69"/>
      <c r="T101" s="69"/>
    </row>
    <row r="102" spans="1:20" ht="21.75" hidden="1" customHeight="1" thickBot="1">
      <c r="A102" s="752" t="s">
        <v>85</v>
      </c>
      <c r="B102" s="753"/>
      <c r="C102" s="753"/>
      <c r="D102" s="754"/>
      <c r="E102" s="113">
        <v>1</v>
      </c>
      <c r="F102" s="113"/>
      <c r="G102" s="113">
        <v>2</v>
      </c>
      <c r="H102" s="113">
        <v>3</v>
      </c>
      <c r="I102" s="113">
        <v>4</v>
      </c>
      <c r="J102" s="113">
        <v>5</v>
      </c>
      <c r="K102" s="113">
        <v>6</v>
      </c>
      <c r="L102" s="113">
        <v>7</v>
      </c>
      <c r="M102" s="113">
        <v>8</v>
      </c>
      <c r="N102" s="113"/>
      <c r="O102" s="111"/>
      <c r="P102" s="111"/>
      <c r="Q102" s="112"/>
      <c r="R102" s="69"/>
      <c r="S102" s="69"/>
      <c r="T102" s="69"/>
    </row>
    <row r="103" spans="1:20" ht="24.75" hidden="1" customHeight="1">
      <c r="A103" s="767" t="s">
        <v>86</v>
      </c>
      <c r="B103" s="770" t="s">
        <v>87</v>
      </c>
      <c r="C103" s="771"/>
      <c r="D103" s="772"/>
      <c r="E103" s="114" t="s">
        <v>33</v>
      </c>
      <c r="F103" s="114"/>
      <c r="G103" s="114" t="s">
        <v>34</v>
      </c>
      <c r="H103" s="114" t="s">
        <v>35</v>
      </c>
      <c r="I103" s="114" t="s">
        <v>36</v>
      </c>
      <c r="J103" s="114" t="s">
        <v>37</v>
      </c>
      <c r="K103" s="114" t="s">
        <v>38</v>
      </c>
      <c r="L103" s="114" t="s">
        <v>39</v>
      </c>
      <c r="M103" s="114" t="s">
        <v>40</v>
      </c>
      <c r="N103" s="114"/>
      <c r="O103" s="115"/>
      <c r="P103" s="115"/>
      <c r="Q103" s="116"/>
      <c r="R103" s="69"/>
      <c r="S103" s="69"/>
      <c r="T103" s="69"/>
    </row>
    <row r="104" spans="1:20" ht="37.5" hidden="1" customHeight="1">
      <c r="A104" s="768"/>
      <c r="B104" s="773" t="s">
        <v>88</v>
      </c>
      <c r="C104" s="774"/>
      <c r="D104" s="775"/>
      <c r="E104" s="117" t="s">
        <v>131</v>
      </c>
      <c r="F104" s="117"/>
      <c r="G104" s="117" t="s">
        <v>131</v>
      </c>
      <c r="H104" s="117" t="s">
        <v>131</v>
      </c>
      <c r="I104" s="117" t="s">
        <v>131</v>
      </c>
      <c r="J104" s="117" t="s">
        <v>131</v>
      </c>
      <c r="K104" s="117" t="s">
        <v>132</v>
      </c>
      <c r="L104" s="117" t="s">
        <v>131</v>
      </c>
      <c r="M104" s="117" t="s">
        <v>131</v>
      </c>
      <c r="N104" s="117"/>
      <c r="O104" s="117"/>
      <c r="P104" s="117"/>
      <c r="Q104" s="118"/>
      <c r="R104" s="69"/>
      <c r="S104" s="69"/>
      <c r="T104" s="69"/>
    </row>
    <row r="105" spans="1:20" ht="37.5" hidden="1" customHeight="1">
      <c r="A105" s="768"/>
      <c r="B105" s="773" t="s">
        <v>89</v>
      </c>
      <c r="C105" s="774"/>
      <c r="D105" s="775"/>
      <c r="E105" s="117" t="s">
        <v>90</v>
      </c>
      <c r="F105" s="117"/>
      <c r="G105" s="117" t="s">
        <v>90</v>
      </c>
      <c r="H105" s="117" t="s">
        <v>90</v>
      </c>
      <c r="I105" s="117" t="s">
        <v>90</v>
      </c>
      <c r="J105" s="117" t="s">
        <v>90</v>
      </c>
      <c r="K105" s="117" t="s">
        <v>90</v>
      </c>
      <c r="L105" s="117" t="s">
        <v>90</v>
      </c>
      <c r="M105" s="117" t="s">
        <v>90</v>
      </c>
      <c r="N105" s="117"/>
      <c r="O105" s="117"/>
      <c r="P105" s="117"/>
      <c r="Q105" s="118"/>
      <c r="R105" s="69"/>
      <c r="S105" s="69"/>
      <c r="T105" s="69"/>
    </row>
    <row r="106" spans="1:20" ht="35.25" hidden="1" customHeight="1" thickBot="1">
      <c r="A106" s="769"/>
      <c r="B106" s="764" t="s">
        <v>91</v>
      </c>
      <c r="C106" s="765"/>
      <c r="D106" s="766"/>
      <c r="E106" s="119">
        <v>2</v>
      </c>
      <c r="F106" s="119"/>
      <c r="G106" s="119">
        <v>2</v>
      </c>
      <c r="H106" s="119">
        <v>1</v>
      </c>
      <c r="I106" s="119">
        <v>2</v>
      </c>
      <c r="J106" s="119">
        <v>1</v>
      </c>
      <c r="K106" s="119">
        <v>1</v>
      </c>
      <c r="L106" s="119">
        <v>1</v>
      </c>
      <c r="M106" s="119">
        <v>2</v>
      </c>
      <c r="N106" s="119"/>
      <c r="O106" s="119"/>
      <c r="P106" s="119"/>
      <c r="Q106" s="120"/>
      <c r="R106" s="69"/>
      <c r="S106" s="69"/>
      <c r="T106" s="69"/>
    </row>
    <row r="107" spans="1:20" ht="39.75" hidden="1" customHeight="1">
      <c r="A107" s="768" t="s">
        <v>92</v>
      </c>
      <c r="B107" s="776" t="s">
        <v>93</v>
      </c>
      <c r="C107" s="777"/>
      <c r="D107" s="778"/>
      <c r="E107" s="121">
        <v>860</v>
      </c>
      <c r="F107" s="121"/>
      <c r="G107" s="121">
        <v>860</v>
      </c>
      <c r="H107" s="121">
        <v>860</v>
      </c>
      <c r="I107" s="121">
        <v>860</v>
      </c>
      <c r="J107" s="121">
        <v>860</v>
      </c>
      <c r="K107" s="121">
        <v>860</v>
      </c>
      <c r="L107" s="121">
        <v>860</v>
      </c>
      <c r="M107" s="121">
        <v>860</v>
      </c>
      <c r="N107" s="121"/>
      <c r="O107" s="121"/>
      <c r="P107" s="121"/>
      <c r="Q107" s="122"/>
      <c r="R107" s="69"/>
      <c r="S107" s="69"/>
      <c r="T107" s="69"/>
    </row>
    <row r="108" spans="1:20" ht="39.75" hidden="1" customHeight="1">
      <c r="A108" s="768"/>
      <c r="B108" s="773" t="s">
        <v>94</v>
      </c>
      <c r="C108" s="774"/>
      <c r="D108" s="775"/>
      <c r="E108" s="123">
        <v>0.43</v>
      </c>
      <c r="F108" s="123"/>
      <c r="G108" s="123">
        <v>0.43</v>
      </c>
      <c r="H108" s="123">
        <v>0.46</v>
      </c>
      <c r="I108" s="123">
        <v>0.43</v>
      </c>
      <c r="J108" s="123">
        <v>0.43</v>
      </c>
      <c r="K108" s="123">
        <v>0.46</v>
      </c>
      <c r="L108" s="123">
        <v>0.46</v>
      </c>
      <c r="M108" s="123">
        <v>0.43</v>
      </c>
      <c r="N108" s="123"/>
      <c r="O108" s="123"/>
      <c r="P108" s="123"/>
      <c r="Q108" s="124"/>
      <c r="R108" s="69"/>
      <c r="S108" s="69"/>
      <c r="T108" s="69"/>
    </row>
    <row r="109" spans="1:20" ht="39.75" hidden="1" customHeight="1">
      <c r="A109" s="768"/>
      <c r="B109" s="773" t="s">
        <v>422</v>
      </c>
      <c r="C109" s="774"/>
      <c r="D109" s="775"/>
      <c r="E109" s="125">
        <v>40</v>
      </c>
      <c r="F109" s="125"/>
      <c r="G109" s="125">
        <v>15</v>
      </c>
      <c r="H109" s="125">
        <v>30</v>
      </c>
      <c r="I109" s="125">
        <v>33</v>
      </c>
      <c r="J109" s="125">
        <v>12</v>
      </c>
      <c r="K109" s="125">
        <v>29</v>
      </c>
      <c r="L109" s="125">
        <v>29</v>
      </c>
      <c r="M109" s="125">
        <v>33</v>
      </c>
      <c r="N109" s="125"/>
      <c r="O109" s="125"/>
      <c r="P109" s="125"/>
      <c r="Q109" s="126"/>
      <c r="R109" s="69"/>
      <c r="S109" s="69"/>
      <c r="T109" s="69"/>
    </row>
    <row r="110" spans="1:20" ht="36.75" hidden="1" customHeight="1">
      <c r="A110" s="768"/>
      <c r="B110" s="773" t="s">
        <v>96</v>
      </c>
      <c r="C110" s="774"/>
      <c r="D110" s="775"/>
      <c r="E110" s="123">
        <v>0.75</v>
      </c>
      <c r="F110" s="123"/>
      <c r="G110" s="123">
        <v>0.75</v>
      </c>
      <c r="H110" s="123">
        <v>0.85</v>
      </c>
      <c r="I110" s="123">
        <v>0.75</v>
      </c>
      <c r="J110" s="123">
        <v>0.75</v>
      </c>
      <c r="K110" s="123">
        <v>0.85</v>
      </c>
      <c r="L110" s="123">
        <v>0.85</v>
      </c>
      <c r="M110" s="123">
        <v>0.75</v>
      </c>
      <c r="N110" s="123"/>
      <c r="O110" s="123"/>
      <c r="P110" s="123"/>
      <c r="Q110" s="124"/>
      <c r="R110" s="69"/>
      <c r="S110" s="69"/>
      <c r="T110" s="69"/>
    </row>
    <row r="111" spans="1:20" ht="41.25" hidden="1" customHeight="1">
      <c r="A111" s="768"/>
      <c r="B111" s="773" t="s">
        <v>97</v>
      </c>
      <c r="C111" s="774"/>
      <c r="D111" s="775"/>
      <c r="E111" s="123">
        <v>0.95</v>
      </c>
      <c r="F111" s="123"/>
      <c r="G111" s="123">
        <v>0.9</v>
      </c>
      <c r="H111" s="123">
        <v>0.95</v>
      </c>
      <c r="I111" s="123">
        <v>0.95</v>
      </c>
      <c r="J111" s="123">
        <v>0.9</v>
      </c>
      <c r="K111" s="123">
        <v>0.95</v>
      </c>
      <c r="L111" s="123">
        <v>0.95</v>
      </c>
      <c r="M111" s="123">
        <v>0.95</v>
      </c>
      <c r="N111" s="123"/>
      <c r="O111" s="123"/>
      <c r="P111" s="123"/>
      <c r="Q111" s="124"/>
      <c r="R111" s="69"/>
      <c r="S111" s="69"/>
      <c r="T111" s="69"/>
    </row>
    <row r="112" spans="1:20" ht="37.5" hidden="1" customHeight="1">
      <c r="A112" s="768"/>
      <c r="B112" s="773" t="s">
        <v>98</v>
      </c>
      <c r="C112" s="774"/>
      <c r="D112" s="775"/>
      <c r="E112" s="123">
        <v>0.95</v>
      </c>
      <c r="F112" s="123"/>
      <c r="G112" s="123">
        <v>0.99</v>
      </c>
      <c r="H112" s="123">
        <v>0.99</v>
      </c>
      <c r="I112" s="123">
        <v>0.95</v>
      </c>
      <c r="J112" s="123">
        <v>0.99</v>
      </c>
      <c r="K112" s="123">
        <v>0.99</v>
      </c>
      <c r="L112" s="123">
        <v>0.99</v>
      </c>
      <c r="M112" s="123">
        <v>0.95</v>
      </c>
      <c r="N112" s="123"/>
      <c r="O112" s="123"/>
      <c r="P112" s="123"/>
      <c r="Q112" s="123"/>
      <c r="R112" s="91"/>
      <c r="S112" s="91"/>
      <c r="T112" s="91"/>
    </row>
    <row r="113" spans="1:20" ht="40.5" hidden="1" customHeight="1">
      <c r="A113" s="768"/>
      <c r="B113" s="773" t="s">
        <v>99</v>
      </c>
      <c r="C113" s="774"/>
      <c r="D113" s="775"/>
      <c r="E113" s="448">
        <f t="shared" ref="E113:M113" si="10">IF(E110=0,"",E110*E111*E112)</f>
        <v>0.67687499999999989</v>
      </c>
      <c r="F113" s="448"/>
      <c r="G113" s="448">
        <f t="shared" si="10"/>
        <v>0.66825000000000001</v>
      </c>
      <c r="H113" s="448">
        <f t="shared" si="10"/>
        <v>0.79942499999999994</v>
      </c>
      <c r="I113" s="448">
        <f t="shared" si="10"/>
        <v>0.67687499999999989</v>
      </c>
      <c r="J113" s="448">
        <f t="shared" si="10"/>
        <v>0.66825000000000001</v>
      </c>
      <c r="K113" s="448">
        <f t="shared" si="10"/>
        <v>0.79942499999999994</v>
      </c>
      <c r="L113" s="448">
        <f t="shared" si="10"/>
        <v>0.79942499999999994</v>
      </c>
      <c r="M113" s="448">
        <f t="shared" si="10"/>
        <v>0.67687499999999989</v>
      </c>
      <c r="N113" s="448" t="str">
        <f>IF(N110=0,"",N110*N111*N112)</f>
        <v/>
      </c>
      <c r="O113" s="448" t="str">
        <f t="shared" ref="O113:Q113" si="11">IF(O110=0,"",O110*O111*O112)</f>
        <v/>
      </c>
      <c r="P113" s="448" t="str">
        <f t="shared" si="11"/>
        <v/>
      </c>
      <c r="Q113" s="448" t="str">
        <f t="shared" si="11"/>
        <v/>
      </c>
      <c r="R113" s="91"/>
      <c r="S113" s="91"/>
      <c r="T113" s="91"/>
    </row>
    <row r="114" spans="1:20" ht="40.5" hidden="1" customHeight="1">
      <c r="A114" s="768"/>
      <c r="B114" s="773" t="s">
        <v>100</v>
      </c>
      <c r="C114" s="774"/>
      <c r="D114" s="775"/>
      <c r="E114" s="449">
        <f>IF(E107=0,"",((E107*E108*60)/E109)*E113*E106)</f>
        <v>750.92512499999998</v>
      </c>
      <c r="F114" s="449"/>
      <c r="G114" s="449">
        <f t="shared" ref="G114:Q114" si="12">IF(G107=0,"",((G107*G108*60)/G109)*G113*G106)</f>
        <v>1976.9508000000001</v>
      </c>
      <c r="H114" s="449">
        <f t="shared" si="12"/>
        <v>632.50505999999996</v>
      </c>
      <c r="I114" s="449">
        <v>620</v>
      </c>
      <c r="J114" s="449">
        <f t="shared" si="12"/>
        <v>1235.5942500000001</v>
      </c>
      <c r="K114" s="449">
        <f t="shared" si="12"/>
        <v>654.31557931034479</v>
      </c>
      <c r="L114" s="449">
        <f t="shared" si="12"/>
        <v>654.31557931034479</v>
      </c>
      <c r="M114" s="449">
        <f t="shared" si="12"/>
        <v>910.21227272727265</v>
      </c>
      <c r="N114" s="449" t="str">
        <f t="shared" si="12"/>
        <v/>
      </c>
      <c r="O114" s="449" t="str">
        <f t="shared" si="12"/>
        <v/>
      </c>
      <c r="P114" s="449" t="str">
        <f t="shared" si="12"/>
        <v/>
      </c>
      <c r="Q114" s="450" t="str">
        <f t="shared" si="12"/>
        <v/>
      </c>
      <c r="R114" s="69"/>
      <c r="S114" s="69"/>
      <c r="T114" s="69"/>
    </row>
    <row r="115" spans="1:20" ht="42" hidden="1" customHeight="1">
      <c r="A115" s="768"/>
      <c r="B115" s="779" t="s">
        <v>133</v>
      </c>
      <c r="C115" s="780"/>
      <c r="D115" s="781"/>
      <c r="E115" s="451">
        <f>IF(E114="","",E114)</f>
        <v>750.92512499999998</v>
      </c>
      <c r="F115" s="451"/>
      <c r="G115" s="451">
        <f>IF(G114="","",IF(G114&gt;=E115*G112,E115*G112,G114))</f>
        <v>743.41587374999995</v>
      </c>
      <c r="H115" s="451">
        <f t="shared" ref="H115:Q115" si="13">IF(H114="","",IF(H114&gt;=G115*H112,G115*H112,H114))</f>
        <v>632.50505999999996</v>
      </c>
      <c r="I115" s="451">
        <f t="shared" si="13"/>
        <v>600.87980699999991</v>
      </c>
      <c r="J115" s="451">
        <f t="shared" si="13"/>
        <v>594.8710089299999</v>
      </c>
      <c r="K115" s="451">
        <f t="shared" si="13"/>
        <v>588.92229884069991</v>
      </c>
      <c r="L115" s="451">
        <f t="shared" si="13"/>
        <v>583.03307585229288</v>
      </c>
      <c r="M115" s="451">
        <f t="shared" si="13"/>
        <v>553.88142205967824</v>
      </c>
      <c r="N115" s="451" t="str">
        <f t="shared" si="13"/>
        <v/>
      </c>
      <c r="O115" s="451" t="str">
        <f t="shared" si="13"/>
        <v/>
      </c>
      <c r="P115" s="451" t="str">
        <f t="shared" si="13"/>
        <v/>
      </c>
      <c r="Q115" s="452" t="str">
        <f t="shared" si="13"/>
        <v/>
      </c>
      <c r="R115" s="69"/>
      <c r="S115" s="69"/>
      <c r="T115" s="69"/>
    </row>
    <row r="116" spans="1:20" ht="41.25" hidden="1" customHeight="1" thickBot="1">
      <c r="A116" s="87"/>
      <c r="B116" s="764" t="s">
        <v>102</v>
      </c>
      <c r="C116" s="765"/>
      <c r="D116" s="766"/>
      <c r="E116" s="453" t="e">
        <f>IF(E115="","",IF(G115="","",IF((E114*PRODUCT(H$49:$R$49,#REF!)&lt;$D$60),"N/G","")))</f>
        <v>#REF!</v>
      </c>
      <c r="F116" s="453"/>
      <c r="G116" s="453" t="e">
        <f>IF(G115="","",IF(H115="","",IF((G114*PRODUCT(I$49:$R$49,#REF!)&lt;$D$60),"N/G","")))</f>
        <v>#REF!</v>
      </c>
      <c r="H116" s="453" t="e">
        <f>IF(H115="","",IF(I115="","",IF((H114*PRODUCT(J$49:$R$49,#REF!)&lt;$D$60),"N/G","")))</f>
        <v>#REF!</v>
      </c>
      <c r="I116" s="453" t="e">
        <f>IF(I115="","",IF(J115="","",IF((I114*PRODUCT(K$49:$R$49,#REF!)&lt;$D$60),"N/G","")))</f>
        <v>#REF!</v>
      </c>
      <c r="J116" s="453" t="e">
        <f>IF(J115="","",IF(K115="","",IF((J114*PRODUCT(L$49:$R$49,#REF!)&lt;$D$60),"N/G","")))</f>
        <v>#REF!</v>
      </c>
      <c r="K116" s="453" t="e">
        <f>IF(K115="","",IF(L115="","",IF((K114*PRODUCT(M$49:$R$49,#REF!)&lt;$D$60),"N/G","")))</f>
        <v>#REF!</v>
      </c>
      <c r="L116" s="453" t="e">
        <f>IF(L115="","",IF(M115="","",IF((L114*PRODUCT(N$49:$R$49,#REF!)&lt;$D$60),"N/G","")))</f>
        <v>#REF!</v>
      </c>
      <c r="M116" s="453" t="str">
        <f>IF(M115="","",IF(N115="","",IF((M114*PRODUCT(O$49:$R$49,#REF!)&lt;$D$60),"N/G","")))</f>
        <v/>
      </c>
      <c r="N116" s="453" t="str">
        <f>IF(N115="","",IF(O115="","",IF((N114*PRODUCT(P$49:$R$49,#REF!)&lt;$D$60),"N/G","")))</f>
        <v/>
      </c>
      <c r="O116" s="453" t="str">
        <f>IF(O115="","",IF(P115="","",IF((O114*PRODUCT(Q$49:$R$49,#REF!)&lt;$D$60),"N/G","")))</f>
        <v/>
      </c>
      <c r="P116" s="453" t="str">
        <f>IF(P115="","",IF(Q115="","",IF((P114*PRODUCT(R$49:$R$49,#REF!)&lt;$D$60),"N/G","")))</f>
        <v/>
      </c>
      <c r="Q116" s="454" t="str">
        <f>IF(Q115="","",IF(R115="","",IF((Q114*PRODUCT($R$49:R$49,#REF!)&lt;$D$60),"N/G","")))</f>
        <v/>
      </c>
      <c r="R116" s="69"/>
      <c r="S116" s="69"/>
      <c r="T116" s="69"/>
    </row>
    <row r="117" spans="1:20" ht="9" hidden="1" customHeight="1">
      <c r="A117" s="95"/>
      <c r="B117" s="96"/>
      <c r="C117" s="96"/>
      <c r="D117" s="96"/>
      <c r="E117" s="455"/>
      <c r="F117" s="455"/>
      <c r="G117" s="455"/>
      <c r="H117" s="455"/>
      <c r="I117" s="455"/>
      <c r="J117" s="455"/>
      <c r="K117" s="455"/>
      <c r="L117" s="455"/>
      <c r="M117" s="455"/>
      <c r="N117" s="455"/>
      <c r="O117" s="455"/>
      <c r="P117" s="455"/>
      <c r="Q117" s="455"/>
      <c r="R117" s="69"/>
      <c r="S117" s="69"/>
      <c r="T117" s="69"/>
    </row>
    <row r="118" spans="1:20" ht="9" hidden="1" customHeight="1">
      <c r="A118" s="95"/>
      <c r="B118" s="96"/>
      <c r="C118" s="96"/>
      <c r="D118" s="96"/>
      <c r="E118" s="455"/>
      <c r="F118" s="455"/>
      <c r="G118" s="455"/>
      <c r="H118" s="455"/>
      <c r="I118" s="455"/>
      <c r="J118" s="455"/>
      <c r="K118" s="455"/>
      <c r="L118" s="455"/>
      <c r="M118" s="455"/>
      <c r="N118" s="455"/>
      <c r="O118" s="455"/>
      <c r="P118" s="455"/>
      <c r="Q118" s="455"/>
      <c r="R118" s="69"/>
      <c r="S118" s="69"/>
      <c r="T118" s="69"/>
    </row>
    <row r="119" spans="1:20" ht="22.5" hidden="1" customHeight="1" thickBot="1">
      <c r="A119" s="129" t="s">
        <v>103</v>
      </c>
      <c r="B119" s="96"/>
      <c r="D119" s="130"/>
      <c r="E119" s="456" t="e">
        <f>($C123/G112/H112/I112/J112/K112/L112/M112/N112/O112/P112/Q112)</f>
        <v>#DIV/0!</v>
      </c>
      <c r="F119" s="456"/>
      <c r="G119" s="456" t="e">
        <f>($C123/H112/I112/J112/K112/L112/M112/N112/O112/P112/Q112)</f>
        <v>#DIV/0!</v>
      </c>
      <c r="H119" s="456" t="e">
        <f>($C123/I112/J112/K112/L112/M112/N112/O112/P112/Q112)</f>
        <v>#DIV/0!</v>
      </c>
      <c r="I119" s="456" t="e">
        <f>($C123/J112/K112/L112/M112/N112/O112/P112/Q112)</f>
        <v>#DIV/0!</v>
      </c>
      <c r="J119" s="456" t="e">
        <f>($C123/K112/L112/M112/N112/O112/P112/Q112)</f>
        <v>#DIV/0!</v>
      </c>
      <c r="K119" s="456" t="e">
        <f>($C123/L112/M112/N112/O112/P112/Q112)</f>
        <v>#DIV/0!</v>
      </c>
      <c r="L119" s="456">
        <f t="shared" ref="L119:P119" si="14">IF(L112&gt;0,($C123),"")</f>
        <v>600</v>
      </c>
      <c r="M119" s="456">
        <f>IF(M112&gt;0,($C123),"")</f>
        <v>600</v>
      </c>
      <c r="N119" s="456" t="str">
        <f t="shared" si="14"/>
        <v/>
      </c>
      <c r="O119" s="456" t="str">
        <f t="shared" si="14"/>
        <v/>
      </c>
      <c r="P119" s="456" t="str">
        <f t="shared" si="14"/>
        <v/>
      </c>
      <c r="Q119" s="456" t="str">
        <f>IF(Q112&gt;0,($C123),"")</f>
        <v/>
      </c>
      <c r="R119" s="69"/>
      <c r="S119" s="69"/>
      <c r="T119" s="69"/>
    </row>
    <row r="120" spans="1:20" ht="9" hidden="1" customHeight="1">
      <c r="A120" s="95"/>
      <c r="B120" s="96"/>
      <c r="C120" s="96"/>
      <c r="D120" s="96"/>
      <c r="E120" s="97"/>
      <c r="F120" s="97"/>
      <c r="G120" s="97"/>
      <c r="H120" s="97"/>
      <c r="I120" s="97"/>
      <c r="J120" s="97"/>
      <c r="K120" s="97"/>
      <c r="L120" s="97"/>
      <c r="M120" s="97"/>
      <c r="N120" s="97"/>
      <c r="O120" s="97"/>
      <c r="P120" s="97"/>
      <c r="Q120" s="97"/>
      <c r="R120" s="69"/>
      <c r="S120" s="69"/>
      <c r="T120" s="69"/>
    </row>
    <row r="121" spans="1:20" ht="9" hidden="1" customHeight="1">
      <c r="A121" s="95"/>
      <c r="B121" s="96"/>
      <c r="C121" s="96"/>
      <c r="D121" s="96"/>
      <c r="E121" s="97"/>
      <c r="F121" s="97"/>
      <c r="G121" s="97"/>
      <c r="H121" s="97"/>
      <c r="I121" s="97"/>
      <c r="J121" s="97"/>
      <c r="K121" s="97"/>
      <c r="L121" s="97"/>
      <c r="M121" s="97"/>
      <c r="N121" s="97"/>
      <c r="O121" s="97"/>
      <c r="P121" s="97"/>
      <c r="Q121" s="97"/>
      <c r="R121" s="69"/>
      <c r="S121" s="69"/>
      <c r="T121" s="69"/>
    </row>
    <row r="122" spans="1:20" ht="9" hidden="1" customHeight="1" thickBot="1">
      <c r="A122" s="95"/>
      <c r="B122" s="96"/>
      <c r="C122" s="96"/>
      <c r="D122" s="96"/>
      <c r="E122" s="97"/>
      <c r="F122" s="97"/>
      <c r="G122" s="97"/>
      <c r="H122" s="97"/>
      <c r="I122" s="97"/>
      <c r="J122" s="97"/>
      <c r="K122" s="97"/>
      <c r="L122" s="97"/>
      <c r="M122" s="97"/>
      <c r="N122" s="97"/>
      <c r="O122" s="97"/>
      <c r="P122" s="97"/>
      <c r="Q122" s="97"/>
      <c r="R122" s="69"/>
      <c r="S122" s="69"/>
      <c r="T122" s="69"/>
    </row>
    <row r="123" spans="1:20" ht="38.25" hidden="1" customHeight="1" thickBot="1">
      <c r="A123" s="698" t="s">
        <v>104</v>
      </c>
      <c r="B123" s="699"/>
      <c r="C123" s="101">
        <f>Q147</f>
        <v>600</v>
      </c>
      <c r="D123" s="95" t="s">
        <v>105</v>
      </c>
      <c r="E123" s="102">
        <f>IF(C123="","",C123*1.2 )</f>
        <v>720</v>
      </c>
      <c r="F123" s="514"/>
      <c r="G123" s="698" t="s">
        <v>106</v>
      </c>
      <c r="H123" s="699"/>
      <c r="I123" s="102"/>
      <c r="J123" s="96" t="s">
        <v>107</v>
      </c>
      <c r="K123" s="102"/>
      <c r="L123" s="700" t="s">
        <v>108</v>
      </c>
      <c r="M123" s="701"/>
      <c r="N123" s="101"/>
      <c r="O123" s="698" t="s">
        <v>134</v>
      </c>
      <c r="P123" s="699"/>
      <c r="Q123" s="101"/>
      <c r="R123" s="69"/>
      <c r="S123" s="69"/>
      <c r="T123" s="69"/>
    </row>
    <row r="124" spans="1:20" ht="19.5" hidden="1" customHeight="1">
      <c r="E124" s="103"/>
      <c r="F124" s="103"/>
      <c r="G124" s="103"/>
      <c r="H124" s="103"/>
      <c r="I124" s="103"/>
      <c r="J124" s="103"/>
      <c r="K124" s="103"/>
      <c r="L124" s="103"/>
      <c r="M124" s="69"/>
      <c r="N124" s="69"/>
      <c r="O124" s="69"/>
      <c r="P124" s="69"/>
      <c r="Q124" s="69"/>
      <c r="R124" s="69"/>
      <c r="S124" s="69"/>
      <c r="T124" s="69"/>
    </row>
    <row r="125" spans="1:20" hidden="1"/>
    <row r="126" spans="1:20" hidden="1"/>
    <row r="127" spans="1:20" ht="27" customHeight="1">
      <c r="A127" s="504" t="s">
        <v>444</v>
      </c>
    </row>
    <row r="128" spans="1:20" ht="15">
      <c r="A128" s="782" t="s">
        <v>448</v>
      </c>
      <c r="B128" s="782"/>
      <c r="C128" s="782"/>
      <c r="D128" s="782"/>
      <c r="E128" s="782"/>
      <c r="F128" s="782"/>
      <c r="G128" s="782"/>
      <c r="H128" s="782"/>
      <c r="I128" s="782"/>
      <c r="J128" s="782"/>
      <c r="K128" s="782"/>
      <c r="L128" s="782"/>
      <c r="M128" s="782"/>
      <c r="N128" s="782"/>
      <c r="O128" s="782"/>
      <c r="P128" s="782"/>
      <c r="Q128" s="782"/>
      <c r="R128" s="782"/>
      <c r="S128" s="509"/>
      <c r="T128" s="509"/>
    </row>
    <row r="129" spans="1:20" ht="15">
      <c r="A129" s="782"/>
      <c r="B129" s="782"/>
      <c r="C129" s="782"/>
      <c r="D129" s="782"/>
      <c r="E129" s="782"/>
      <c r="F129" s="782"/>
      <c r="G129" s="782"/>
      <c r="H129" s="782"/>
      <c r="I129" s="782"/>
      <c r="J129" s="782"/>
      <c r="K129" s="782"/>
      <c r="L129" s="782"/>
      <c r="M129" s="782"/>
      <c r="N129" s="782"/>
      <c r="O129" s="782"/>
      <c r="P129" s="782"/>
      <c r="Q129" s="782"/>
      <c r="R129" s="782"/>
      <c r="S129" s="509"/>
      <c r="T129" s="509"/>
    </row>
    <row r="130" spans="1:20" ht="15">
      <c r="A130" s="782"/>
      <c r="B130" s="782"/>
      <c r="C130" s="782"/>
      <c r="D130" s="782"/>
      <c r="E130" s="782"/>
      <c r="F130" s="782"/>
      <c r="G130" s="782"/>
      <c r="H130" s="782"/>
      <c r="I130" s="782"/>
      <c r="J130" s="782"/>
      <c r="K130" s="782"/>
      <c r="L130" s="782"/>
      <c r="M130" s="782"/>
      <c r="N130" s="782"/>
      <c r="O130" s="782"/>
      <c r="P130" s="782"/>
      <c r="Q130" s="782"/>
      <c r="R130" s="782"/>
      <c r="S130" s="509"/>
      <c r="T130" s="509"/>
    </row>
    <row r="131" spans="1:20" ht="15">
      <c r="A131" s="782"/>
      <c r="B131" s="782"/>
      <c r="C131" s="782"/>
      <c r="D131" s="782"/>
      <c r="E131" s="782"/>
      <c r="F131" s="782"/>
      <c r="G131" s="782"/>
      <c r="H131" s="782"/>
      <c r="I131" s="782"/>
      <c r="J131" s="782"/>
      <c r="K131" s="782"/>
      <c r="L131" s="782"/>
      <c r="M131" s="782"/>
      <c r="N131" s="782"/>
      <c r="O131" s="782"/>
      <c r="P131" s="782"/>
      <c r="Q131" s="782"/>
      <c r="R131" s="782"/>
      <c r="S131" s="509"/>
      <c r="T131" s="509"/>
    </row>
    <row r="132" spans="1:20" ht="15">
      <c r="A132" s="782"/>
      <c r="B132" s="782"/>
      <c r="C132" s="782"/>
      <c r="D132" s="782"/>
      <c r="E132" s="782"/>
      <c r="F132" s="782"/>
      <c r="G132" s="782"/>
      <c r="H132" s="782"/>
      <c r="I132" s="782"/>
      <c r="J132" s="782"/>
      <c r="K132" s="782"/>
      <c r="L132" s="782"/>
      <c r="M132" s="782"/>
      <c r="N132" s="782"/>
      <c r="O132" s="782"/>
      <c r="P132" s="782"/>
      <c r="Q132" s="782"/>
      <c r="R132" s="782"/>
      <c r="S132" s="509"/>
      <c r="T132" s="509"/>
    </row>
    <row r="133" spans="1:20" ht="15">
      <c r="A133" s="782"/>
      <c r="B133" s="782"/>
      <c r="C133" s="782"/>
      <c r="D133" s="782"/>
      <c r="E133" s="782"/>
      <c r="F133" s="782"/>
      <c r="G133" s="782"/>
      <c r="H133" s="782"/>
      <c r="I133" s="782"/>
      <c r="J133" s="782"/>
      <c r="K133" s="782"/>
      <c r="L133" s="782"/>
      <c r="M133" s="782"/>
      <c r="N133" s="782"/>
      <c r="O133" s="782"/>
      <c r="P133" s="782"/>
      <c r="Q133" s="782"/>
      <c r="R133" s="782"/>
      <c r="S133" s="509"/>
      <c r="T133" s="509"/>
    </row>
    <row r="134" spans="1:20" ht="15">
      <c r="A134" s="782"/>
      <c r="B134" s="782"/>
      <c r="C134" s="782"/>
      <c r="D134" s="782"/>
      <c r="E134" s="782"/>
      <c r="F134" s="782"/>
      <c r="G134" s="782"/>
      <c r="H134" s="782"/>
      <c r="I134" s="782"/>
      <c r="J134" s="782"/>
      <c r="K134" s="782"/>
      <c r="L134" s="782"/>
      <c r="M134" s="782"/>
      <c r="N134" s="782"/>
      <c r="O134" s="782"/>
      <c r="P134" s="782"/>
      <c r="Q134" s="782"/>
      <c r="R134" s="782"/>
      <c r="S134" s="509"/>
      <c r="T134" s="509"/>
    </row>
    <row r="135" spans="1:20" ht="15">
      <c r="A135" s="782"/>
      <c r="B135" s="782"/>
      <c r="C135" s="782"/>
      <c r="D135" s="782"/>
      <c r="E135" s="782"/>
      <c r="F135" s="782"/>
      <c r="G135" s="782"/>
      <c r="H135" s="782"/>
      <c r="I135" s="782"/>
      <c r="J135" s="782"/>
      <c r="K135" s="782"/>
      <c r="L135" s="782"/>
      <c r="M135" s="782"/>
      <c r="N135" s="782"/>
      <c r="O135" s="782"/>
      <c r="P135" s="782"/>
      <c r="Q135" s="782"/>
      <c r="R135" s="782"/>
      <c r="S135" s="509"/>
      <c r="T135" s="509"/>
    </row>
    <row r="136" spans="1:20" ht="15">
      <c r="A136" s="782"/>
      <c r="B136" s="782"/>
      <c r="C136" s="782"/>
      <c r="D136" s="782"/>
      <c r="E136" s="782"/>
      <c r="F136" s="782"/>
      <c r="G136" s="782"/>
      <c r="H136" s="782"/>
      <c r="I136" s="782"/>
      <c r="J136" s="782"/>
      <c r="K136" s="782"/>
      <c r="L136" s="782"/>
      <c r="M136" s="782"/>
      <c r="N136" s="782"/>
      <c r="O136" s="782"/>
      <c r="P136" s="782"/>
      <c r="Q136" s="782"/>
      <c r="R136" s="782"/>
      <c r="S136" s="509"/>
      <c r="T136" s="509"/>
    </row>
    <row r="137" spans="1:20" ht="15">
      <c r="A137" s="782"/>
      <c r="B137" s="782"/>
      <c r="C137" s="782"/>
      <c r="D137" s="782"/>
      <c r="E137" s="782"/>
      <c r="F137" s="782"/>
      <c r="G137" s="782"/>
      <c r="H137" s="782"/>
      <c r="I137" s="782"/>
      <c r="J137" s="782"/>
      <c r="K137" s="782"/>
      <c r="L137" s="782"/>
      <c r="M137" s="782"/>
      <c r="N137" s="782"/>
      <c r="O137" s="782"/>
      <c r="P137" s="782"/>
      <c r="Q137" s="782"/>
      <c r="R137" s="782"/>
      <c r="S137" s="509"/>
      <c r="T137" s="509"/>
    </row>
    <row r="138" spans="1:20" ht="15">
      <c r="A138" s="782"/>
      <c r="B138" s="782"/>
      <c r="C138" s="782"/>
      <c r="D138" s="782"/>
      <c r="E138" s="782"/>
      <c r="F138" s="782"/>
      <c r="G138" s="782"/>
      <c r="H138" s="782"/>
      <c r="I138" s="782"/>
      <c r="J138" s="782"/>
      <c r="K138" s="782"/>
      <c r="L138" s="782"/>
      <c r="M138" s="782"/>
      <c r="N138" s="782"/>
      <c r="O138" s="782"/>
      <c r="P138" s="782"/>
      <c r="Q138" s="782"/>
      <c r="R138" s="782"/>
      <c r="S138" s="509"/>
      <c r="T138" s="509"/>
    </row>
    <row r="139" spans="1:20" ht="15">
      <c r="A139" s="782"/>
      <c r="B139" s="782"/>
      <c r="C139" s="782"/>
      <c r="D139" s="782"/>
      <c r="E139" s="782"/>
      <c r="F139" s="782"/>
      <c r="G139" s="782"/>
      <c r="H139" s="782"/>
      <c r="I139" s="782"/>
      <c r="J139" s="782"/>
      <c r="K139" s="782"/>
      <c r="L139" s="782"/>
      <c r="M139" s="782"/>
      <c r="N139" s="782"/>
      <c r="O139" s="782"/>
      <c r="P139" s="782"/>
      <c r="Q139" s="782"/>
      <c r="R139" s="782"/>
      <c r="S139" s="509"/>
      <c r="T139" s="509"/>
    </row>
    <row r="140" spans="1:20" ht="15">
      <c r="A140" s="782"/>
      <c r="B140" s="782"/>
      <c r="C140" s="782"/>
      <c r="D140" s="782"/>
      <c r="E140" s="782"/>
      <c r="F140" s="782"/>
      <c r="G140" s="782"/>
      <c r="H140" s="782"/>
      <c r="I140" s="782"/>
      <c r="J140" s="782"/>
      <c r="K140" s="782"/>
      <c r="L140" s="782"/>
      <c r="M140" s="782"/>
      <c r="N140" s="782"/>
      <c r="O140" s="782"/>
      <c r="P140" s="782"/>
      <c r="Q140" s="782"/>
      <c r="R140" s="782"/>
      <c r="S140" s="509"/>
      <c r="T140" s="509"/>
    </row>
    <row r="141" spans="1:20" ht="15">
      <c r="A141" s="782"/>
      <c r="B141" s="782"/>
      <c r="C141" s="782"/>
      <c r="D141" s="782"/>
      <c r="E141" s="782"/>
      <c r="F141" s="782"/>
      <c r="G141" s="782"/>
      <c r="H141" s="782"/>
      <c r="I141" s="782"/>
      <c r="J141" s="782"/>
      <c r="K141" s="782"/>
      <c r="L141" s="782"/>
      <c r="M141" s="782"/>
      <c r="N141" s="782"/>
      <c r="O141" s="782"/>
      <c r="P141" s="782"/>
      <c r="Q141" s="782"/>
      <c r="R141" s="782"/>
      <c r="S141" s="509"/>
      <c r="T141" s="509"/>
    </row>
    <row r="147" spans="17:17">
      <c r="Q147" s="2">
        <v>600</v>
      </c>
    </row>
  </sheetData>
  <mergeCells count="93">
    <mergeCell ref="A123:B123"/>
    <mergeCell ref="G123:H123"/>
    <mergeCell ref="L123:M123"/>
    <mergeCell ref="O123:P123"/>
    <mergeCell ref="A128:R141"/>
    <mergeCell ref="B116:D116"/>
    <mergeCell ref="A103:A106"/>
    <mergeCell ref="B103:D103"/>
    <mergeCell ref="B104:D104"/>
    <mergeCell ref="B105:D105"/>
    <mergeCell ref="B106:D106"/>
    <mergeCell ref="A107:A115"/>
    <mergeCell ref="B107:D107"/>
    <mergeCell ref="B108:D108"/>
    <mergeCell ref="B109:D109"/>
    <mergeCell ref="B110:D110"/>
    <mergeCell ref="B111:D111"/>
    <mergeCell ref="B112:D112"/>
    <mergeCell ref="B113:D113"/>
    <mergeCell ref="B114:D114"/>
    <mergeCell ref="B115:D115"/>
    <mergeCell ref="A102:D102"/>
    <mergeCell ref="L65:P66"/>
    <mergeCell ref="Q65:R66"/>
    <mergeCell ref="B67:J68"/>
    <mergeCell ref="L67:P68"/>
    <mergeCell ref="Q67:R68"/>
    <mergeCell ref="L69:P70"/>
    <mergeCell ref="Q69:R70"/>
    <mergeCell ref="O71:P72"/>
    <mergeCell ref="Q71:R72"/>
    <mergeCell ref="C79:E79"/>
    <mergeCell ref="G79:O79"/>
    <mergeCell ref="A101:D101"/>
    <mergeCell ref="B61:J62"/>
    <mergeCell ref="L61:P62"/>
    <mergeCell ref="Q61:R62"/>
    <mergeCell ref="B63:J64"/>
    <mergeCell ref="L63:P64"/>
    <mergeCell ref="Q63:R64"/>
    <mergeCell ref="B57:J58"/>
    <mergeCell ref="L57:P58"/>
    <mergeCell ref="Q57:R58"/>
    <mergeCell ref="B59:J60"/>
    <mergeCell ref="L59:P60"/>
    <mergeCell ref="Q59:R60"/>
    <mergeCell ref="B53:J54"/>
    <mergeCell ref="L53:P54"/>
    <mergeCell ref="Q53:R54"/>
    <mergeCell ref="B55:J56"/>
    <mergeCell ref="L55:P56"/>
    <mergeCell ref="Q55:R56"/>
    <mergeCell ref="P47:Q47"/>
    <mergeCell ref="B49:J50"/>
    <mergeCell ref="L49:R50"/>
    <mergeCell ref="B51:J52"/>
    <mergeCell ref="L51:P52"/>
    <mergeCell ref="Q51:R52"/>
    <mergeCell ref="H38:M38"/>
    <mergeCell ref="H39:M39"/>
    <mergeCell ref="H40:M40"/>
    <mergeCell ref="B47:C47"/>
    <mergeCell ref="H47:I47"/>
    <mergeCell ref="M47:N47"/>
    <mergeCell ref="H37:M37"/>
    <mergeCell ref="H26:M26"/>
    <mergeCell ref="H27:M27"/>
    <mergeCell ref="H28:M28"/>
    <mergeCell ref="H29:M29"/>
    <mergeCell ref="H30:M30"/>
    <mergeCell ref="H31:M31"/>
    <mergeCell ref="H32:M32"/>
    <mergeCell ref="H33:M33"/>
    <mergeCell ref="H34:M34"/>
    <mergeCell ref="H35:M35"/>
    <mergeCell ref="H36:M36"/>
    <mergeCell ref="H25:M25"/>
    <mergeCell ref="B18:B19"/>
    <mergeCell ref="C18:C19"/>
    <mergeCell ref="D18:D19"/>
    <mergeCell ref="E18:E19"/>
    <mergeCell ref="G18:G19"/>
    <mergeCell ref="H18:H19"/>
    <mergeCell ref="I18:I19"/>
    <mergeCell ref="J18:J19"/>
    <mergeCell ref="K18:K19"/>
    <mergeCell ref="L18:L19"/>
    <mergeCell ref="M18:M19"/>
    <mergeCell ref="A1:R1"/>
    <mergeCell ref="B2:C2"/>
    <mergeCell ref="O2:Q2"/>
    <mergeCell ref="A3:C4"/>
    <mergeCell ref="A6:C6"/>
  </mergeCells>
  <phoneticPr fontId="84" type="noConversion"/>
  <conditionalFormatting sqref="E119:F119">
    <cfRule type="expression" dxfId="101" priority="7">
      <formula>$D$27="N/G"</formula>
    </cfRule>
  </conditionalFormatting>
  <conditionalFormatting sqref="E115:Q115">
    <cfRule type="cellIs" dxfId="100" priority="8" operator="lessThan">
      <formula>$D$60</formula>
    </cfRule>
  </conditionalFormatting>
  <conditionalFormatting sqref="E116:Q118 E120:Q122">
    <cfRule type="cellIs" dxfId="99" priority="9" operator="equal">
      <formula>"N/G"</formula>
    </cfRule>
  </conditionalFormatting>
  <conditionalFormatting sqref="G119:Q119">
    <cfRule type="expression" dxfId="98" priority="5">
      <formula>H$27="N/G"</formula>
    </cfRule>
  </conditionalFormatting>
  <conditionalFormatting sqref="G44:T46 T81:T92">
    <cfRule type="cellIs" dxfId="97" priority="11" operator="equal">
      <formula>"N/G"</formula>
    </cfRule>
  </conditionalFormatting>
  <conditionalFormatting sqref="K81:K92">
    <cfRule type="expression" dxfId="96" priority="1">
      <formula>OR($J81&lt;0.0001,$J81=1)</formula>
    </cfRule>
  </conditionalFormatting>
  <conditionalFormatting sqref="Q81:S93">
    <cfRule type="cellIs" dxfId="95" priority="2" operator="equal">
      <formula>"NG"</formula>
    </cfRule>
    <cfRule type="cellIs" dxfId="94" priority="3" operator="equal">
      <formula>"OK"</formula>
    </cfRule>
    <cfRule type="cellIs" dxfId="93" priority="10" operator="lessThan">
      <formula>#REF!</formula>
    </cfRule>
  </conditionalFormatting>
  <dataValidations count="4">
    <dataValidation type="list" allowBlank="1" showInputMessage="1" showErrorMessage="1" sqref="D81:D92" xr:uid="{8F319EFE-36B7-4B7C-8F51-A47B6D203BA8}">
      <formula1>$AB$2:$AC$2</formula1>
    </dataValidation>
    <dataValidation type="list" allowBlank="1" showInputMessage="1" showErrorMessage="1" sqref="C81:C92" xr:uid="{89B86E91-B89A-4BE2-BFA8-00978086581A}">
      <formula1>$AB$3:$AC$3</formula1>
    </dataValidation>
    <dataValidation type="decimal" allowBlank="1" showInputMessage="1" showErrorMessage="1" error="Value must be between 0% to 100%." prompt="Value must be between 0% to 100%." sqref="J81:N92" xr:uid="{DAD1E2D4-7D82-45BF-B1F2-A10BDA281B33}">
      <formula1>0</formula1>
      <formula2>1</formula2>
    </dataValidation>
    <dataValidation type="list" allowBlank="1" showInputMessage="1" showErrorMessage="1" sqref="N12" xr:uid="{06D57BF9-6BE3-4D9F-9C90-3093A132BF92}">
      <formula1>$AB$1:$AC$1</formula1>
    </dataValidation>
  </dataValidations>
  <hyperlinks>
    <hyperlink ref="A3" r:id="rId1" xr:uid="{D45F886A-9C59-4CDA-96EB-D9553034A5CC}"/>
    <hyperlink ref="A3:C4" r:id="rId2" display="srkpurchasing@us.sumiriko.com" xr:uid="{6286A8B6-F207-4470-A03D-C7B1A909CB5B}"/>
  </hyperlinks>
  <pageMargins left="0.25" right="0.25" top="1" bottom="1" header="0.5" footer="0.5"/>
  <pageSetup scale="59" orientation="landscape" verticalDpi="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4817" r:id="rId6" name="Option Button 1">
              <controlPr defaultSize="0" print="0" autoFill="0" autoLine="0" autoPict="0">
                <anchor moveWithCells="1" sizeWithCells="1">
                  <from>
                    <xdr:col>6</xdr:col>
                    <xdr:colOff>161925</xdr:colOff>
                    <xdr:row>9</xdr:row>
                    <xdr:rowOff>190500</xdr:rowOff>
                  </from>
                  <to>
                    <xdr:col>10</xdr:col>
                    <xdr:colOff>857250</xdr:colOff>
                    <xdr:row>10</xdr:row>
                    <xdr:rowOff>219075</xdr:rowOff>
                  </to>
                </anchor>
              </controlPr>
            </control>
          </mc:Choice>
        </mc:AlternateContent>
        <mc:AlternateContent xmlns:mc="http://schemas.openxmlformats.org/markup-compatibility/2006">
          <mc:Choice Requires="x14">
            <control shapeId="34818" r:id="rId7" name="Option Button 2">
              <controlPr defaultSize="0" print="0" autoFill="0" autoLine="0" autoPict="0">
                <anchor moveWithCells="1" sizeWithCells="1">
                  <from>
                    <xdr:col>6</xdr:col>
                    <xdr:colOff>161925</xdr:colOff>
                    <xdr:row>10</xdr:row>
                    <xdr:rowOff>200025</xdr:rowOff>
                  </from>
                  <to>
                    <xdr:col>10</xdr:col>
                    <xdr:colOff>857250</xdr:colOff>
                    <xdr:row>10</xdr:row>
                    <xdr:rowOff>447675</xdr:rowOff>
                  </to>
                </anchor>
              </controlPr>
            </control>
          </mc:Choice>
        </mc:AlternateContent>
        <mc:AlternateContent xmlns:mc="http://schemas.openxmlformats.org/markup-compatibility/2006">
          <mc:Choice Requires="x14">
            <control shapeId="34819" r:id="rId8" name="Option Button 3">
              <controlPr defaultSize="0" print="0" autoFill="0" autoLine="0" autoPict="0">
                <anchor moveWithCells="1" sizeWithCells="1">
                  <from>
                    <xdr:col>6</xdr:col>
                    <xdr:colOff>161925</xdr:colOff>
                    <xdr:row>10</xdr:row>
                    <xdr:rowOff>438150</xdr:rowOff>
                  </from>
                  <to>
                    <xdr:col>10</xdr:col>
                    <xdr:colOff>857250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9E00-7B6D-45C5-90A4-9296B2688FF8}">
  <sheetPr>
    <tabColor theme="9" tint="0.59999389629810485"/>
    <pageSetUpPr fitToPage="1"/>
  </sheetPr>
  <dimension ref="A1:AC147"/>
  <sheetViews>
    <sheetView showGridLines="0" showZeros="0" topLeftCell="A8" zoomScale="85" zoomScaleNormal="85" workbookViewId="0">
      <selection activeCell="K6" sqref="K6:L6"/>
    </sheetView>
  </sheetViews>
  <sheetFormatPr defaultColWidth="8.85546875" defaultRowHeight="12.75"/>
  <cols>
    <col min="1" max="1" width="13.85546875" style="530" customWidth="1"/>
    <col min="2" max="2" width="24.7109375" style="530" customWidth="1"/>
    <col min="3" max="3" width="10.140625" style="530" bestFit="1" customWidth="1"/>
    <col min="4" max="4" width="12.85546875" style="530" customWidth="1"/>
    <col min="5" max="6" width="10.5703125" style="530" customWidth="1"/>
    <col min="7" max="7" width="14.5703125" style="530" customWidth="1"/>
    <col min="8" max="8" width="11.42578125" style="530" customWidth="1"/>
    <col min="9" max="9" width="12.42578125" style="530" customWidth="1"/>
    <col min="10" max="10" width="12.85546875" style="530" bestFit="1" customWidth="1"/>
    <col min="11" max="11" width="17" style="530" customWidth="1"/>
    <col min="12" max="12" width="13.42578125" style="530" bestFit="1" customWidth="1"/>
    <col min="13" max="15" width="13.42578125" style="530" customWidth="1"/>
    <col min="16" max="16" width="16" style="530" customWidth="1"/>
    <col min="17" max="17" width="13.28515625" style="530" bestFit="1" customWidth="1"/>
    <col min="18" max="18" width="8.85546875" style="530"/>
    <col min="19" max="20" width="0" style="530" hidden="1" customWidth="1"/>
    <col min="21" max="21" width="8.85546875" style="530" hidden="1" customWidth="1"/>
    <col min="22" max="22" width="8.85546875" style="530" customWidth="1"/>
    <col min="23" max="23" width="8.85546875" style="530"/>
    <col min="24" max="24" width="75.5703125" style="531" customWidth="1"/>
    <col min="25" max="16384" width="8.85546875" style="530"/>
  </cols>
  <sheetData>
    <row r="1" spans="1:29" ht="30">
      <c r="A1" s="783" t="s">
        <v>8</v>
      </c>
      <c r="B1" s="783"/>
      <c r="C1" s="783"/>
      <c r="D1" s="783"/>
      <c r="E1" s="783"/>
      <c r="F1" s="783"/>
      <c r="G1" s="783"/>
      <c r="H1" s="783"/>
      <c r="I1" s="783"/>
      <c r="J1" s="783"/>
      <c r="K1" s="783"/>
      <c r="L1" s="783"/>
      <c r="M1" s="783"/>
      <c r="N1" s="783"/>
      <c r="O1" s="783"/>
      <c r="P1" s="783"/>
      <c r="Q1" s="783"/>
      <c r="R1" s="783"/>
      <c r="S1" s="529"/>
      <c r="T1" s="529"/>
      <c r="AB1" s="530" t="s">
        <v>416</v>
      </c>
      <c r="AC1" s="530" t="s">
        <v>417</v>
      </c>
    </row>
    <row r="2" spans="1:29">
      <c r="A2" s="532" t="s">
        <v>9</v>
      </c>
      <c r="B2" s="784" t="s">
        <v>10</v>
      </c>
      <c r="C2" s="785"/>
      <c r="J2" s="534" t="s">
        <v>14</v>
      </c>
      <c r="K2" s="535"/>
      <c r="L2" s="536"/>
      <c r="N2" s="537" t="s">
        <v>11</v>
      </c>
      <c r="O2" s="786"/>
      <c r="P2" s="787"/>
      <c r="Q2" s="788"/>
      <c r="AB2" s="530" t="s">
        <v>90</v>
      </c>
      <c r="AC2" s="530" t="s">
        <v>420</v>
      </c>
    </row>
    <row r="3" spans="1:29">
      <c r="A3" s="683" t="s">
        <v>12</v>
      </c>
      <c r="B3" s="684"/>
      <c r="C3" s="685"/>
      <c r="E3" s="530" t="s">
        <v>479</v>
      </c>
      <c r="G3" s="789"/>
      <c r="H3" s="789"/>
      <c r="K3" s="538"/>
      <c r="L3" s="536"/>
      <c r="N3" s="539" t="s">
        <v>13</v>
      </c>
      <c r="O3" s="540"/>
      <c r="P3" s="540"/>
      <c r="Q3" s="541"/>
      <c r="AB3" s="530" t="s">
        <v>131</v>
      </c>
      <c r="AC3" s="530" t="s">
        <v>421</v>
      </c>
    </row>
    <row r="4" spans="1:29">
      <c r="A4" s="686"/>
      <c r="B4" s="684"/>
      <c r="C4" s="685"/>
      <c r="E4" s="534" t="s">
        <v>19</v>
      </c>
      <c r="F4" s="534"/>
      <c r="G4" s="790"/>
      <c r="H4" s="787"/>
      <c r="J4" s="534" t="s">
        <v>17</v>
      </c>
      <c r="K4" s="789"/>
      <c r="L4" s="789"/>
      <c r="N4" s="539" t="s">
        <v>2</v>
      </c>
      <c r="O4" s="540"/>
      <c r="P4" s="540"/>
      <c r="Q4" s="541"/>
    </row>
    <row r="5" spans="1:29">
      <c r="A5" s="542"/>
      <c r="B5" s="543"/>
      <c r="C5" s="544"/>
      <c r="E5" s="534" t="s">
        <v>25</v>
      </c>
      <c r="F5" s="534"/>
      <c r="G5" s="787"/>
      <c r="H5" s="787"/>
      <c r="J5" s="534" t="s">
        <v>20</v>
      </c>
      <c r="K5" s="793"/>
      <c r="L5" s="793"/>
      <c r="N5" s="539" t="s">
        <v>15</v>
      </c>
      <c r="O5" s="540"/>
      <c r="P5" s="540"/>
      <c r="Q5" s="541"/>
    </row>
    <row r="6" spans="1:29">
      <c r="A6" s="794" t="s">
        <v>16</v>
      </c>
      <c r="B6" s="794"/>
      <c r="C6" s="794"/>
      <c r="E6" s="534" t="s">
        <v>27</v>
      </c>
      <c r="F6" s="534"/>
      <c r="G6" s="787"/>
      <c r="H6" s="787"/>
      <c r="J6" s="534" t="s">
        <v>28</v>
      </c>
      <c r="K6" s="693"/>
      <c r="L6" s="693"/>
      <c r="N6" s="539" t="s">
        <v>18</v>
      </c>
      <c r="O6" s="545"/>
      <c r="P6" s="545"/>
      <c r="Q6" s="546"/>
    </row>
    <row r="7" spans="1:29">
      <c r="N7" s="539" t="s">
        <v>21</v>
      </c>
      <c r="O7" s="541" t="s">
        <v>22</v>
      </c>
      <c r="P7" s="541" t="s">
        <v>23</v>
      </c>
      <c r="Q7" s="541" t="s">
        <v>24</v>
      </c>
    </row>
    <row r="8" spans="1:29">
      <c r="A8" s="534"/>
      <c r="B8" s="547"/>
      <c r="E8" s="534"/>
      <c r="F8" s="534"/>
    </row>
    <row r="9" spans="1:29">
      <c r="A9" s="548" t="s">
        <v>432</v>
      </c>
      <c r="B9" s="547"/>
      <c r="E9" s="534"/>
      <c r="F9" s="534"/>
      <c r="L9" s="530" t="s">
        <v>415</v>
      </c>
    </row>
    <row r="10" spans="1:29" ht="16.5" thickBot="1">
      <c r="A10" s="549" t="s">
        <v>33</v>
      </c>
      <c r="B10" s="550" t="s">
        <v>34</v>
      </c>
      <c r="C10" s="549" t="s">
        <v>35</v>
      </c>
      <c r="D10" s="549" t="s">
        <v>36</v>
      </c>
      <c r="E10" s="551"/>
      <c r="F10" s="552"/>
      <c r="L10" s="549" t="s">
        <v>37</v>
      </c>
      <c r="M10" s="549" t="s">
        <v>38</v>
      </c>
      <c r="N10" s="549" t="s">
        <v>39</v>
      </c>
      <c r="O10" s="553" t="s">
        <v>40</v>
      </c>
      <c r="P10" s="549" t="s">
        <v>129</v>
      </c>
      <c r="W10" s="549" t="s">
        <v>33</v>
      </c>
      <c r="X10" s="554" t="s">
        <v>451</v>
      </c>
    </row>
    <row r="11" spans="1:29" s="531" customFormat="1" ht="48" thickBot="1">
      <c r="A11" s="555" t="s">
        <v>304</v>
      </c>
      <c r="B11" s="555" t="s">
        <v>44</v>
      </c>
      <c r="C11" s="555" t="s">
        <v>423</v>
      </c>
      <c r="D11" s="555" t="s">
        <v>424</v>
      </c>
      <c r="E11" s="551"/>
      <c r="F11" s="551"/>
      <c r="L11" s="555" t="s">
        <v>434</v>
      </c>
      <c r="M11" s="555" t="s">
        <v>414</v>
      </c>
      <c r="N11" s="556" t="s">
        <v>430</v>
      </c>
      <c r="O11" s="557" t="s">
        <v>418</v>
      </c>
      <c r="P11" s="558" t="s">
        <v>427</v>
      </c>
      <c r="W11" s="550" t="s">
        <v>34</v>
      </c>
      <c r="X11" s="554" t="s">
        <v>452</v>
      </c>
    </row>
    <row r="12" spans="1:29" ht="26.25" thickBot="1">
      <c r="A12" s="559">
        <v>12</v>
      </c>
      <c r="B12" s="559">
        <v>2</v>
      </c>
      <c r="C12" s="559">
        <v>7</v>
      </c>
      <c r="D12" s="560">
        <f>A12*B12</f>
        <v>24</v>
      </c>
      <c r="E12" s="561"/>
      <c r="F12" s="561"/>
      <c r="L12" s="562">
        <v>62428</v>
      </c>
      <c r="M12" s="563">
        <f>L12*1.2</f>
        <v>74913.599999999991</v>
      </c>
      <c r="N12" s="564" t="s">
        <v>416</v>
      </c>
      <c r="O12" s="565">
        <f>IF(D12&gt;0,IF(N12="Yes",L12/M15*5/C12,M12/M15*5/C12),0)</f>
        <v>2229.5714285714284</v>
      </c>
      <c r="P12" s="566">
        <f>L12/M15</f>
        <v>3121.4</v>
      </c>
      <c r="W12" s="549" t="s">
        <v>35</v>
      </c>
      <c r="X12" s="554" t="s">
        <v>456</v>
      </c>
    </row>
    <row r="13" spans="1:29" ht="15.75">
      <c r="A13" s="534"/>
      <c r="B13" s="547"/>
      <c r="E13" s="534"/>
      <c r="F13" s="534"/>
      <c r="W13" s="549" t="s">
        <v>36</v>
      </c>
      <c r="X13" s="554" t="s">
        <v>457</v>
      </c>
    </row>
    <row r="14" spans="1:29" ht="16.5" thickBot="1">
      <c r="A14" s="534"/>
      <c r="B14" s="547"/>
      <c r="E14" s="534"/>
      <c r="F14" s="534"/>
      <c r="G14" s="23"/>
      <c r="M14" s="567"/>
      <c r="W14" s="549" t="s">
        <v>37</v>
      </c>
      <c r="X14" s="554" t="s">
        <v>458</v>
      </c>
    </row>
    <row r="15" spans="1:29" ht="26.25" thickBot="1">
      <c r="B15" s="568" t="str">
        <f>VLOOKUP(P93,P81:U92,6,FALSE)</f>
        <v>Plastic Injection</v>
      </c>
      <c r="C15" s="547" t="s">
        <v>30</v>
      </c>
      <c r="F15" s="534"/>
      <c r="L15" s="534" t="s">
        <v>428</v>
      </c>
      <c r="M15" s="569">
        <v>20</v>
      </c>
      <c r="W15" s="549" t="s">
        <v>38</v>
      </c>
      <c r="X15" s="554" t="s">
        <v>459</v>
      </c>
    </row>
    <row r="16" spans="1:29" ht="15.75" hidden="1">
      <c r="B16" s="567" t="s">
        <v>33</v>
      </c>
      <c r="C16" s="567" t="s">
        <v>34</v>
      </c>
      <c r="D16" s="567" t="s">
        <v>35</v>
      </c>
      <c r="E16" s="567" t="s">
        <v>36</v>
      </c>
      <c r="F16" s="567"/>
      <c r="G16" s="567" t="s">
        <v>37</v>
      </c>
      <c r="H16" s="567" t="s">
        <v>38</v>
      </c>
      <c r="I16" s="567" t="s">
        <v>39</v>
      </c>
      <c r="J16" s="567" t="s">
        <v>40</v>
      </c>
      <c r="K16" s="567" t="s">
        <v>41</v>
      </c>
      <c r="L16" s="567" t="s">
        <v>42</v>
      </c>
      <c r="M16" s="567" t="s">
        <v>130</v>
      </c>
      <c r="N16" s="567"/>
      <c r="O16" s="567"/>
      <c r="W16" s="549"/>
      <c r="X16" s="554"/>
    </row>
    <row r="17" spans="1:24" ht="25.5" hidden="1">
      <c r="A17" s="570" t="s">
        <v>1</v>
      </c>
      <c r="B17" s="571" t="s">
        <v>43</v>
      </c>
      <c r="C17" s="570" t="s">
        <v>44</v>
      </c>
      <c r="D17" s="570" t="s">
        <v>45</v>
      </c>
      <c r="E17" s="570" t="s">
        <v>46</v>
      </c>
      <c r="F17" s="570"/>
      <c r="G17" s="570" t="s">
        <v>47</v>
      </c>
      <c r="H17" s="570" t="s">
        <v>48</v>
      </c>
      <c r="I17" s="570" t="s">
        <v>49</v>
      </c>
      <c r="J17" s="570" t="s">
        <v>50</v>
      </c>
      <c r="K17" s="570" t="s">
        <v>51</v>
      </c>
      <c r="L17" s="570" t="s">
        <v>52</v>
      </c>
      <c r="M17" s="570" t="s">
        <v>53</v>
      </c>
      <c r="N17" s="572"/>
      <c r="O17" s="572"/>
      <c r="W17" s="549"/>
      <c r="X17" s="554"/>
    </row>
    <row r="18" spans="1:24" ht="15.75" hidden="1">
      <c r="A18" s="573"/>
      <c r="B18" s="795" t="s">
        <v>54</v>
      </c>
      <c r="C18" s="797"/>
      <c r="D18" s="795" t="s">
        <v>55</v>
      </c>
      <c r="E18" s="795" t="s">
        <v>56</v>
      </c>
      <c r="F18" s="574"/>
      <c r="G18" s="795" t="s">
        <v>57</v>
      </c>
      <c r="H18" s="799" t="s">
        <v>58</v>
      </c>
      <c r="I18" s="800" t="s">
        <v>59</v>
      </c>
      <c r="J18" s="802" t="s">
        <v>60</v>
      </c>
      <c r="K18" s="800" t="s">
        <v>61</v>
      </c>
      <c r="L18" s="791" t="s">
        <v>62</v>
      </c>
      <c r="M18" s="791" t="s">
        <v>63</v>
      </c>
      <c r="N18" s="575"/>
      <c r="O18" s="575"/>
      <c r="W18" s="549"/>
      <c r="X18" s="554"/>
    </row>
    <row r="19" spans="1:24" ht="18" hidden="1">
      <c r="A19" s="576"/>
      <c r="B19" s="796"/>
      <c r="C19" s="798"/>
      <c r="D19" s="796"/>
      <c r="E19" s="796"/>
      <c r="F19" s="577"/>
      <c r="G19" s="796"/>
      <c r="H19" s="792"/>
      <c r="I19" s="801"/>
      <c r="J19" s="803"/>
      <c r="K19" s="801"/>
      <c r="L19" s="792"/>
      <c r="M19" s="792"/>
      <c r="N19" s="575"/>
      <c r="O19" s="575"/>
      <c r="P19" s="578"/>
      <c r="W19" s="549"/>
      <c r="X19" s="554"/>
    </row>
    <row r="20" spans="1:24" s="584" customFormat="1" ht="15.75" hidden="1">
      <c r="A20" s="579" t="s">
        <v>64</v>
      </c>
      <c r="B20" s="580">
        <v>420</v>
      </c>
      <c r="C20" s="580">
        <v>3</v>
      </c>
      <c r="D20" s="581">
        <v>0.92</v>
      </c>
      <c r="E20" s="582">
        <v>1020</v>
      </c>
      <c r="F20" s="582"/>
      <c r="G20" s="580">
        <v>24</v>
      </c>
      <c r="H20" s="569">
        <f>((B20*C20*D20)/(E20/60))*G20</f>
        <v>1636.5176470588235</v>
      </c>
      <c r="I20" s="581">
        <v>0.95</v>
      </c>
      <c r="J20" s="569">
        <f>H20*I20</f>
        <v>1554.6917647058822</v>
      </c>
      <c r="K20" s="581">
        <v>1</v>
      </c>
      <c r="L20" s="569">
        <f>J20*K20</f>
        <v>1554.6917647058822</v>
      </c>
      <c r="M20" s="569">
        <f>L20*M$15</f>
        <v>31093.835294117642</v>
      </c>
      <c r="N20" s="583"/>
      <c r="O20" s="583"/>
      <c r="P20" s="583"/>
      <c r="W20" s="549"/>
      <c r="X20" s="585"/>
    </row>
    <row r="21" spans="1:24" s="584" customFormat="1" ht="15.75" hidden="1">
      <c r="A21" s="579" t="s">
        <v>65</v>
      </c>
      <c r="B21" s="580">
        <v>480</v>
      </c>
      <c r="C21" s="580">
        <v>1</v>
      </c>
      <c r="D21" s="581">
        <v>0.8</v>
      </c>
      <c r="E21" s="582">
        <v>3</v>
      </c>
      <c r="F21" s="582"/>
      <c r="G21" s="580">
        <v>1</v>
      </c>
      <c r="H21" s="569">
        <f t="shared" ref="H21:H22" si="0">((B21*C21*D21)/(E21/60))*G21</f>
        <v>7680</v>
      </c>
      <c r="I21" s="581">
        <v>0.99</v>
      </c>
      <c r="J21" s="569">
        <f t="shared" ref="J21:J22" si="1">H21*I21</f>
        <v>7603.2</v>
      </c>
      <c r="K21" s="581">
        <v>0.2</v>
      </c>
      <c r="L21" s="569">
        <f t="shared" ref="L21:L22" si="2">J21*K21</f>
        <v>1520.64</v>
      </c>
      <c r="M21" s="569">
        <f t="shared" ref="M21:M22" si="3">L21*M$15</f>
        <v>30412.800000000003</v>
      </c>
      <c r="N21" s="583"/>
      <c r="O21" s="583"/>
      <c r="P21" s="583"/>
      <c r="W21" s="549"/>
      <c r="X21" s="585"/>
    </row>
    <row r="22" spans="1:24" s="584" customFormat="1" ht="15.75" hidden="1">
      <c r="A22" s="579" t="s">
        <v>66</v>
      </c>
      <c r="B22" s="580">
        <v>480</v>
      </c>
      <c r="C22" s="580">
        <v>1</v>
      </c>
      <c r="D22" s="581">
        <v>0.8</v>
      </c>
      <c r="E22" s="582">
        <v>3</v>
      </c>
      <c r="F22" s="582"/>
      <c r="G22" s="580">
        <v>1</v>
      </c>
      <c r="H22" s="569">
        <f t="shared" si="0"/>
        <v>7680</v>
      </c>
      <c r="I22" s="581">
        <v>0.99</v>
      </c>
      <c r="J22" s="569">
        <f t="shared" si="1"/>
        <v>7603.2</v>
      </c>
      <c r="K22" s="581">
        <v>0.2</v>
      </c>
      <c r="L22" s="569">
        <f t="shared" si="2"/>
        <v>1520.64</v>
      </c>
      <c r="M22" s="569">
        <f t="shared" si="3"/>
        <v>30412.800000000003</v>
      </c>
      <c r="N22" s="583"/>
      <c r="O22" s="583"/>
      <c r="P22" s="583"/>
      <c r="W22" s="549"/>
      <c r="X22" s="585"/>
    </row>
    <row r="23" spans="1:24" s="584" customFormat="1" ht="15.75" hidden="1">
      <c r="A23" s="586"/>
      <c r="B23" s="580"/>
      <c r="C23" s="580"/>
      <c r="D23" s="581"/>
      <c r="E23" s="582"/>
      <c r="F23" s="582"/>
      <c r="G23" s="580"/>
      <c r="H23" s="587"/>
      <c r="I23" s="581"/>
      <c r="J23" s="588"/>
      <c r="K23" s="581"/>
      <c r="L23" s="588"/>
      <c r="M23" s="588"/>
      <c r="N23" s="583"/>
      <c r="O23" s="583"/>
      <c r="W23" s="549"/>
      <c r="X23" s="585"/>
    </row>
    <row r="24" spans="1:24" ht="15.75" hidden="1">
      <c r="A24" s="589"/>
      <c r="B24" s="589"/>
      <c r="C24" s="589"/>
      <c r="D24" s="589"/>
      <c r="E24" s="589"/>
      <c r="F24" s="589"/>
      <c r="G24" s="589"/>
      <c r="H24" s="589"/>
      <c r="I24" s="589"/>
      <c r="J24" s="589"/>
      <c r="K24" s="589"/>
      <c r="L24" s="589"/>
      <c r="M24" s="589"/>
      <c r="W24" s="549"/>
      <c r="X24" s="554"/>
    </row>
    <row r="25" spans="1:24" ht="15.75" hidden="1">
      <c r="A25" s="590" t="s">
        <v>67</v>
      </c>
      <c r="B25" s="590" t="s">
        <v>68</v>
      </c>
      <c r="C25" s="590" t="s">
        <v>5</v>
      </c>
      <c r="D25" s="590" t="s">
        <v>69</v>
      </c>
      <c r="E25" s="590" t="s">
        <v>70</v>
      </c>
      <c r="F25" s="590"/>
      <c r="G25" s="590" t="s">
        <v>71</v>
      </c>
      <c r="H25" s="805" t="s">
        <v>3</v>
      </c>
      <c r="I25" s="805"/>
      <c r="J25" s="805"/>
      <c r="K25" s="805"/>
      <c r="L25" s="805"/>
      <c r="M25" s="805"/>
      <c r="N25" s="591"/>
      <c r="O25" s="591"/>
      <c r="W25" s="549"/>
      <c r="X25" s="554"/>
    </row>
    <row r="26" spans="1:24" ht="15.75" hidden="1">
      <c r="A26" s="592" t="s">
        <v>7</v>
      </c>
      <c r="B26" s="593" t="s">
        <v>64</v>
      </c>
      <c r="C26" s="594">
        <v>44835</v>
      </c>
      <c r="D26" s="593">
        <f>14740+1800</f>
        <v>16540</v>
      </c>
      <c r="E26" s="595">
        <v>1</v>
      </c>
      <c r="F26" s="596"/>
      <c r="G26" s="597">
        <f>D26*E26</f>
        <v>16540</v>
      </c>
      <c r="H26" s="806"/>
      <c r="I26" s="806"/>
      <c r="J26" s="806"/>
      <c r="K26" s="806"/>
      <c r="L26" s="806"/>
      <c r="M26" s="806"/>
      <c r="N26" s="598"/>
      <c r="O26" s="598"/>
      <c r="W26" s="549"/>
      <c r="X26" s="554"/>
    </row>
    <row r="27" spans="1:24" ht="15.75" hidden="1">
      <c r="A27" s="592" t="s">
        <v>7</v>
      </c>
      <c r="B27" s="593" t="s">
        <v>65</v>
      </c>
      <c r="C27" s="594">
        <v>44836</v>
      </c>
      <c r="D27" s="593">
        <f>8260</f>
        <v>8260</v>
      </c>
      <c r="E27" s="595">
        <v>1</v>
      </c>
      <c r="F27" s="596"/>
      <c r="G27" s="597">
        <f t="shared" ref="G27:G32" si="4">D27*E27</f>
        <v>8260</v>
      </c>
      <c r="H27" s="804"/>
      <c r="I27" s="804"/>
      <c r="J27" s="804"/>
      <c r="K27" s="804"/>
      <c r="L27" s="804"/>
      <c r="M27" s="804"/>
      <c r="N27" s="598"/>
      <c r="O27" s="598"/>
      <c r="W27" s="549"/>
      <c r="X27" s="554"/>
    </row>
    <row r="28" spans="1:24" ht="15.75" hidden="1">
      <c r="A28" s="592" t="s">
        <v>7</v>
      </c>
      <c r="B28" s="593" t="s">
        <v>66</v>
      </c>
      <c r="C28" s="594">
        <v>44837</v>
      </c>
      <c r="D28" s="593">
        <f>8260</f>
        <v>8260</v>
      </c>
      <c r="E28" s="595">
        <v>1</v>
      </c>
      <c r="F28" s="596"/>
      <c r="G28" s="597">
        <f t="shared" si="4"/>
        <v>8260</v>
      </c>
      <c r="H28" s="804"/>
      <c r="I28" s="804"/>
      <c r="J28" s="804"/>
      <c r="K28" s="804"/>
      <c r="L28" s="804"/>
      <c r="M28" s="804"/>
      <c r="N28" s="598"/>
      <c r="O28" s="598"/>
      <c r="W28" s="549"/>
      <c r="X28" s="554"/>
    </row>
    <row r="29" spans="1:24" ht="15.75" hidden="1">
      <c r="A29" s="592"/>
      <c r="B29" s="593"/>
      <c r="C29" s="594"/>
      <c r="D29" s="593"/>
      <c r="E29" s="595"/>
      <c r="F29" s="596"/>
      <c r="G29" s="599">
        <v>0</v>
      </c>
      <c r="H29" s="804"/>
      <c r="I29" s="804"/>
      <c r="J29" s="804"/>
      <c r="K29" s="804"/>
      <c r="L29" s="804"/>
      <c r="M29" s="804"/>
      <c r="N29" s="598"/>
      <c r="O29" s="598"/>
      <c r="W29" s="549"/>
      <c r="X29" s="554"/>
    </row>
    <row r="30" spans="1:24" ht="15.75" hidden="1">
      <c r="A30" s="592" t="s">
        <v>7</v>
      </c>
      <c r="B30" s="593" t="s">
        <v>64</v>
      </c>
      <c r="C30" s="594">
        <v>45078</v>
      </c>
      <c r="D30" s="593">
        <f>D26+2380+21460</f>
        <v>40380</v>
      </c>
      <c r="E30" s="595">
        <v>1</v>
      </c>
      <c r="F30" s="596"/>
      <c r="G30" s="597">
        <f t="shared" si="4"/>
        <v>40380</v>
      </c>
      <c r="H30" s="804" t="s">
        <v>72</v>
      </c>
      <c r="I30" s="804"/>
      <c r="J30" s="804"/>
      <c r="K30" s="804"/>
      <c r="L30" s="804"/>
      <c r="M30" s="804"/>
      <c r="N30" s="547"/>
      <c r="O30" s="547"/>
      <c r="W30" s="549"/>
      <c r="X30" s="554"/>
    </row>
    <row r="31" spans="1:24" ht="15.75" hidden="1">
      <c r="A31" s="592" t="s">
        <v>7</v>
      </c>
      <c r="B31" s="593" t="s">
        <v>65</v>
      </c>
      <c r="C31" s="594">
        <v>45078</v>
      </c>
      <c r="D31" s="593">
        <f>D27+11920</f>
        <v>20180</v>
      </c>
      <c r="E31" s="595">
        <v>1</v>
      </c>
      <c r="F31" s="596"/>
      <c r="G31" s="597">
        <f t="shared" si="4"/>
        <v>20180</v>
      </c>
      <c r="H31" s="804" t="s">
        <v>73</v>
      </c>
      <c r="I31" s="804"/>
      <c r="J31" s="804"/>
      <c r="K31" s="804"/>
      <c r="L31" s="804"/>
      <c r="M31" s="804"/>
      <c r="N31" s="547"/>
      <c r="O31" s="547"/>
      <c r="W31" s="549"/>
      <c r="X31" s="554"/>
    </row>
    <row r="32" spans="1:24" ht="15.75" hidden="1">
      <c r="A32" s="592" t="s">
        <v>7</v>
      </c>
      <c r="B32" s="593" t="s">
        <v>66</v>
      </c>
      <c r="C32" s="594">
        <v>45078</v>
      </c>
      <c r="D32" s="593">
        <f>D28+11920</f>
        <v>20180</v>
      </c>
      <c r="E32" s="595">
        <v>1</v>
      </c>
      <c r="F32" s="596"/>
      <c r="G32" s="597">
        <f t="shared" si="4"/>
        <v>20180</v>
      </c>
      <c r="H32" s="804" t="s">
        <v>73</v>
      </c>
      <c r="I32" s="804"/>
      <c r="J32" s="804"/>
      <c r="K32" s="804"/>
      <c r="L32" s="804"/>
      <c r="M32" s="804"/>
      <c r="N32" s="547"/>
      <c r="O32" s="547"/>
      <c r="W32" s="549"/>
      <c r="X32" s="554"/>
    </row>
    <row r="33" spans="1:24" ht="15.75" hidden="1">
      <c r="A33" s="592"/>
      <c r="B33" s="593"/>
      <c r="C33" s="594"/>
      <c r="D33" s="593"/>
      <c r="E33" s="595"/>
      <c r="F33" s="596"/>
      <c r="G33" s="599">
        <v>0</v>
      </c>
      <c r="H33" s="804"/>
      <c r="I33" s="804"/>
      <c r="J33" s="804"/>
      <c r="K33" s="804"/>
      <c r="L33" s="804"/>
      <c r="M33" s="804"/>
      <c r="N33" s="598"/>
      <c r="O33" s="598"/>
      <c r="W33" s="549"/>
      <c r="X33" s="554"/>
    </row>
    <row r="34" spans="1:24" ht="15.75" hidden="1">
      <c r="A34" s="592"/>
      <c r="B34" s="593"/>
      <c r="C34" s="594"/>
      <c r="D34" s="593"/>
      <c r="E34" s="595"/>
      <c r="F34" s="596"/>
      <c r="G34" s="599">
        <v>0</v>
      </c>
      <c r="H34" s="804"/>
      <c r="I34" s="804"/>
      <c r="J34" s="804"/>
      <c r="K34" s="804"/>
      <c r="L34" s="804"/>
      <c r="M34" s="804"/>
      <c r="N34" s="598"/>
      <c r="O34" s="598"/>
      <c r="W34" s="549"/>
      <c r="X34" s="554"/>
    </row>
    <row r="35" spans="1:24" ht="15.75" hidden="1">
      <c r="A35" s="592"/>
      <c r="B35" s="593"/>
      <c r="C35" s="594"/>
      <c r="D35" s="593"/>
      <c r="E35" s="595"/>
      <c r="F35" s="596"/>
      <c r="G35" s="599">
        <v>0</v>
      </c>
      <c r="H35" s="804"/>
      <c r="I35" s="804"/>
      <c r="J35" s="804"/>
      <c r="K35" s="804"/>
      <c r="L35" s="804"/>
      <c r="M35" s="804"/>
      <c r="N35" s="598"/>
      <c r="O35" s="598"/>
      <c r="W35" s="549"/>
      <c r="X35" s="554"/>
    </row>
    <row r="36" spans="1:24" ht="15.75" hidden="1">
      <c r="A36" s="592"/>
      <c r="B36" s="593"/>
      <c r="C36" s="594"/>
      <c r="D36" s="593"/>
      <c r="E36" s="595"/>
      <c r="F36" s="596"/>
      <c r="G36" s="599">
        <v>0</v>
      </c>
      <c r="H36" s="804"/>
      <c r="I36" s="804"/>
      <c r="J36" s="804"/>
      <c r="K36" s="804"/>
      <c r="L36" s="804"/>
      <c r="M36" s="804"/>
      <c r="N36" s="598"/>
      <c r="O36" s="598"/>
      <c r="W36" s="549"/>
      <c r="X36" s="554"/>
    </row>
    <row r="37" spans="1:24" ht="15.75" hidden="1">
      <c r="A37" s="592"/>
      <c r="B37" s="593"/>
      <c r="C37" s="594"/>
      <c r="D37" s="593"/>
      <c r="E37" s="595"/>
      <c r="F37" s="596"/>
      <c r="G37" s="599">
        <v>0</v>
      </c>
      <c r="H37" s="804"/>
      <c r="I37" s="804"/>
      <c r="J37" s="804"/>
      <c r="K37" s="804"/>
      <c r="L37" s="804"/>
      <c r="M37" s="804"/>
      <c r="N37" s="598"/>
      <c r="O37" s="598"/>
      <c r="W37" s="549"/>
      <c r="X37" s="554"/>
    </row>
    <row r="38" spans="1:24" ht="15.75" hidden="1">
      <c r="A38" s="592"/>
      <c r="B38" s="593"/>
      <c r="C38" s="594"/>
      <c r="D38" s="593"/>
      <c r="E38" s="595"/>
      <c r="F38" s="596"/>
      <c r="G38" s="599">
        <v>0</v>
      </c>
      <c r="H38" s="804"/>
      <c r="I38" s="804"/>
      <c r="J38" s="804"/>
      <c r="K38" s="804"/>
      <c r="L38" s="804"/>
      <c r="M38" s="804"/>
      <c r="N38" s="598"/>
      <c r="O38" s="598"/>
      <c r="W38" s="549"/>
      <c r="X38" s="554"/>
    </row>
    <row r="39" spans="1:24" ht="15.75" hidden="1">
      <c r="A39" s="593"/>
      <c r="B39" s="593"/>
      <c r="C39" s="594"/>
      <c r="D39" s="595"/>
      <c r="E39" s="595"/>
      <c r="F39" s="596"/>
      <c r="G39" s="599">
        <v>0</v>
      </c>
      <c r="H39" s="804"/>
      <c r="I39" s="804"/>
      <c r="J39" s="804"/>
      <c r="K39" s="804"/>
      <c r="L39" s="804"/>
      <c r="M39" s="804"/>
      <c r="N39" s="598"/>
      <c r="O39" s="598"/>
      <c r="W39" s="549"/>
      <c r="X39" s="554"/>
    </row>
    <row r="40" spans="1:24" ht="15.75" hidden="1">
      <c r="A40" s="600"/>
      <c r="B40" s="600"/>
      <c r="C40" s="601"/>
      <c r="D40" s="602"/>
      <c r="E40" s="595"/>
      <c r="F40" s="596"/>
      <c r="G40" s="599">
        <v>0</v>
      </c>
      <c r="H40" s="804"/>
      <c r="I40" s="804"/>
      <c r="J40" s="804"/>
      <c r="K40" s="804"/>
      <c r="L40" s="804"/>
      <c r="M40" s="804"/>
      <c r="N40" s="598"/>
      <c r="O40" s="598"/>
      <c r="W40" s="549"/>
      <c r="X40" s="554"/>
    </row>
    <row r="41" spans="1:24" ht="15.75" hidden="1">
      <c r="A41" s="532"/>
      <c r="B41" s="603"/>
      <c r="C41" s="533"/>
      <c r="D41" s="533"/>
      <c r="E41" s="604" t="s">
        <v>74</v>
      </c>
      <c r="F41" s="604"/>
      <c r="G41" s="605">
        <f>SUM(G30:G40)</f>
        <v>80740</v>
      </c>
      <c r="H41" s="606"/>
      <c r="M41" s="607"/>
      <c r="W41" s="549"/>
      <c r="X41" s="554"/>
    </row>
    <row r="42" spans="1:24" ht="15.75" hidden="1">
      <c r="A42" s="542"/>
      <c r="B42" s="608"/>
      <c r="C42" s="608"/>
      <c r="D42" s="608"/>
      <c r="E42" s="609" t="s">
        <v>75</v>
      </c>
      <c r="F42" s="609"/>
      <c r="G42" s="64">
        <f>G41/20</f>
        <v>4037</v>
      </c>
      <c r="H42" s="610"/>
      <c r="I42" s="611"/>
      <c r="J42" s="611"/>
      <c r="K42" s="611"/>
      <c r="L42" s="611"/>
      <c r="M42" s="612"/>
      <c r="N42" s="613"/>
      <c r="O42" s="613"/>
      <c r="W42" s="549"/>
      <c r="X42" s="554"/>
    </row>
    <row r="43" spans="1:24" ht="15.75" hidden="1">
      <c r="W43" s="549"/>
      <c r="X43" s="554"/>
    </row>
    <row r="44" spans="1:24" ht="9" hidden="1" customHeight="1">
      <c r="A44" s="614"/>
      <c r="B44" s="615"/>
      <c r="C44" s="616"/>
      <c r="D44" s="616"/>
      <c r="E44" s="616"/>
      <c r="F44" s="616"/>
      <c r="G44" s="617"/>
      <c r="H44" s="617"/>
      <c r="I44" s="617"/>
      <c r="J44" s="617"/>
      <c r="K44" s="617"/>
      <c r="L44" s="617"/>
      <c r="M44" s="617"/>
      <c r="N44" s="617"/>
      <c r="O44" s="617"/>
      <c r="P44" s="617"/>
      <c r="Q44" s="617"/>
      <c r="R44" s="617"/>
      <c r="S44" s="617"/>
      <c r="T44" s="617"/>
      <c r="W44" s="549"/>
      <c r="X44" s="554"/>
    </row>
    <row r="45" spans="1:24" ht="9" hidden="1" customHeight="1">
      <c r="A45" s="614"/>
      <c r="B45" s="615"/>
      <c r="C45" s="616"/>
      <c r="D45" s="616"/>
      <c r="E45" s="616"/>
      <c r="F45" s="616"/>
      <c r="G45" s="617"/>
      <c r="H45" s="617"/>
      <c r="I45" s="617"/>
      <c r="J45" s="617"/>
      <c r="K45" s="617"/>
      <c r="L45" s="617"/>
      <c r="M45" s="617"/>
      <c r="N45" s="617"/>
      <c r="O45" s="617"/>
      <c r="P45" s="617"/>
      <c r="Q45" s="617"/>
      <c r="R45" s="617"/>
      <c r="S45" s="617"/>
      <c r="T45" s="617"/>
      <c r="W45" s="549"/>
      <c r="X45" s="554"/>
    </row>
    <row r="46" spans="1:24" ht="9" hidden="1" customHeight="1" thickBot="1">
      <c r="A46" s="614"/>
      <c r="B46" s="615"/>
      <c r="C46" s="616"/>
      <c r="D46" s="616"/>
      <c r="E46" s="616"/>
      <c r="F46" s="616"/>
      <c r="G46" s="617"/>
      <c r="H46" s="617"/>
      <c r="I46" s="617"/>
      <c r="J46" s="617"/>
      <c r="K46" s="617"/>
      <c r="L46" s="617"/>
      <c r="M46" s="617"/>
      <c r="N46" s="617"/>
      <c r="O46" s="617"/>
      <c r="P46" s="617"/>
      <c r="Q46" s="617"/>
      <c r="R46" s="617"/>
      <c r="S46" s="617"/>
      <c r="T46" s="617"/>
      <c r="W46" s="549"/>
      <c r="X46" s="554"/>
    </row>
    <row r="47" spans="1:24" ht="38.25" hidden="1" customHeight="1" thickBot="1">
      <c r="A47" s="614"/>
      <c r="B47" s="807" t="s">
        <v>104</v>
      </c>
      <c r="C47" s="808"/>
      <c r="D47" s="618" t="e">
        <f>Q71</f>
        <v>#REF!</v>
      </c>
      <c r="E47" s="615" t="s">
        <v>105</v>
      </c>
      <c r="F47" s="615"/>
      <c r="G47" s="619" t="e">
        <f>IF(D47="","",D47*1.2 )</f>
        <v>#REF!</v>
      </c>
      <c r="H47" s="807" t="s">
        <v>106</v>
      </c>
      <c r="I47" s="808"/>
      <c r="J47" s="619"/>
      <c r="K47" s="616" t="s">
        <v>107</v>
      </c>
      <c r="L47" s="619"/>
      <c r="M47" s="809" t="s">
        <v>108</v>
      </c>
      <c r="N47" s="810"/>
      <c r="O47" s="618"/>
      <c r="P47" s="807" t="s">
        <v>134</v>
      </c>
      <c r="Q47" s="808"/>
      <c r="R47" s="618"/>
      <c r="S47" s="620"/>
      <c r="T47" s="620"/>
      <c r="W47" s="549"/>
      <c r="X47" s="554"/>
    </row>
    <row r="48" spans="1:24" ht="19.5" hidden="1" customHeight="1" thickBot="1">
      <c r="A48" s="614"/>
      <c r="G48" s="621"/>
      <c r="H48" s="621"/>
      <c r="I48" s="621"/>
      <c r="J48" s="621"/>
      <c r="K48" s="621"/>
      <c r="L48" s="621"/>
      <c r="M48" s="621"/>
      <c r="N48" s="614"/>
      <c r="O48" s="614"/>
      <c r="P48" s="614"/>
      <c r="Q48" s="614"/>
      <c r="R48" s="614"/>
      <c r="S48" s="614"/>
      <c r="T48" s="614"/>
      <c r="W48" s="549"/>
      <c r="X48" s="554"/>
    </row>
    <row r="49" spans="1:24" ht="12.75" hidden="1" customHeight="1">
      <c r="A49" s="614"/>
      <c r="B49" s="811" t="s">
        <v>109</v>
      </c>
      <c r="C49" s="812"/>
      <c r="D49" s="812"/>
      <c r="E49" s="812"/>
      <c r="F49" s="812"/>
      <c r="G49" s="812"/>
      <c r="H49" s="812"/>
      <c r="I49" s="812"/>
      <c r="J49" s="813"/>
      <c r="K49" s="622"/>
      <c r="L49" s="817" t="s">
        <v>110</v>
      </c>
      <c r="M49" s="818"/>
      <c r="N49" s="818"/>
      <c r="O49" s="818"/>
      <c r="P49" s="818"/>
      <c r="Q49" s="818"/>
      <c r="R49" s="819"/>
      <c r="S49" s="623"/>
      <c r="T49" s="623"/>
      <c r="W49" s="549"/>
      <c r="X49" s="554"/>
    </row>
    <row r="50" spans="1:24" ht="12.75" hidden="1" customHeight="1" thickBot="1">
      <c r="A50" s="614"/>
      <c r="B50" s="814"/>
      <c r="C50" s="815"/>
      <c r="D50" s="815"/>
      <c r="E50" s="815"/>
      <c r="F50" s="815"/>
      <c r="G50" s="815"/>
      <c r="H50" s="815"/>
      <c r="I50" s="815"/>
      <c r="J50" s="816"/>
      <c r="K50" s="622"/>
      <c r="L50" s="820"/>
      <c r="M50" s="821"/>
      <c r="N50" s="821"/>
      <c r="O50" s="821"/>
      <c r="P50" s="821"/>
      <c r="Q50" s="821"/>
      <c r="R50" s="822"/>
      <c r="S50" s="623"/>
      <c r="T50" s="623"/>
      <c r="W50" s="549"/>
      <c r="X50" s="554"/>
    </row>
    <row r="51" spans="1:24" ht="12.75" hidden="1" customHeight="1">
      <c r="A51" s="614"/>
      <c r="B51" s="823" t="s">
        <v>111</v>
      </c>
      <c r="C51" s="824"/>
      <c r="D51" s="824"/>
      <c r="E51" s="824"/>
      <c r="F51" s="824"/>
      <c r="G51" s="824"/>
      <c r="H51" s="824"/>
      <c r="I51" s="824"/>
      <c r="J51" s="825"/>
      <c r="K51" s="622"/>
      <c r="L51" s="829" t="s">
        <v>135</v>
      </c>
      <c r="M51" s="830"/>
      <c r="N51" s="830"/>
      <c r="O51" s="830"/>
      <c r="P51" s="831"/>
      <c r="Q51" s="835" t="s">
        <v>120</v>
      </c>
      <c r="R51" s="836"/>
      <c r="S51" s="624"/>
      <c r="T51" s="624"/>
      <c r="W51" s="549"/>
      <c r="X51" s="554"/>
    </row>
    <row r="52" spans="1:24" ht="12.75" hidden="1" customHeight="1" thickBot="1">
      <c r="A52" s="614"/>
      <c r="B52" s="826"/>
      <c r="C52" s="827"/>
      <c r="D52" s="827"/>
      <c r="E52" s="827"/>
      <c r="F52" s="827"/>
      <c r="G52" s="827"/>
      <c r="H52" s="827"/>
      <c r="I52" s="827"/>
      <c r="J52" s="828"/>
      <c r="K52" s="622"/>
      <c r="L52" s="832"/>
      <c r="M52" s="833"/>
      <c r="N52" s="833"/>
      <c r="O52" s="833"/>
      <c r="P52" s="834"/>
      <c r="Q52" s="837"/>
      <c r="R52" s="838"/>
      <c r="S52" s="624"/>
      <c r="T52" s="624"/>
      <c r="W52" s="549"/>
      <c r="X52" s="554"/>
    </row>
    <row r="53" spans="1:24" ht="12.75" hidden="1" customHeight="1">
      <c r="A53" s="614"/>
      <c r="B53" s="839"/>
      <c r="C53" s="840"/>
      <c r="D53" s="840"/>
      <c r="E53" s="840"/>
      <c r="F53" s="840"/>
      <c r="G53" s="840"/>
      <c r="H53" s="840"/>
      <c r="I53" s="840"/>
      <c r="J53" s="841"/>
      <c r="K53" s="622"/>
      <c r="L53" s="845"/>
      <c r="M53" s="846"/>
      <c r="N53" s="846"/>
      <c r="O53" s="846"/>
      <c r="P53" s="847"/>
      <c r="Q53" s="851">
        <v>600</v>
      </c>
      <c r="R53" s="836"/>
      <c r="S53" s="624"/>
      <c r="T53" s="624"/>
      <c r="W53" s="549"/>
      <c r="X53" s="554"/>
    </row>
    <row r="54" spans="1:24" ht="12.75" hidden="1" customHeight="1">
      <c r="A54" s="614"/>
      <c r="B54" s="842"/>
      <c r="C54" s="843"/>
      <c r="D54" s="843"/>
      <c r="E54" s="843"/>
      <c r="F54" s="843"/>
      <c r="G54" s="843"/>
      <c r="H54" s="843"/>
      <c r="I54" s="843"/>
      <c r="J54" s="844"/>
      <c r="K54" s="622"/>
      <c r="L54" s="848"/>
      <c r="M54" s="849"/>
      <c r="N54" s="849"/>
      <c r="O54" s="849"/>
      <c r="P54" s="850"/>
      <c r="Q54" s="852"/>
      <c r="R54" s="853"/>
      <c r="S54" s="624"/>
      <c r="T54" s="624"/>
      <c r="W54" s="549"/>
      <c r="X54" s="554"/>
    </row>
    <row r="55" spans="1:24" ht="12.75" hidden="1" customHeight="1">
      <c r="A55" s="614"/>
      <c r="B55" s="854" t="s">
        <v>112</v>
      </c>
      <c r="C55" s="855"/>
      <c r="D55" s="855"/>
      <c r="E55" s="855"/>
      <c r="F55" s="855"/>
      <c r="G55" s="855"/>
      <c r="H55" s="855"/>
      <c r="I55" s="855"/>
      <c r="J55" s="856"/>
      <c r="K55" s="622"/>
      <c r="L55" s="848"/>
      <c r="M55" s="849"/>
      <c r="N55" s="849"/>
      <c r="O55" s="849"/>
      <c r="P55" s="850"/>
      <c r="Q55" s="857"/>
      <c r="R55" s="858"/>
      <c r="S55" s="624"/>
      <c r="T55" s="624"/>
      <c r="W55" s="549"/>
      <c r="X55" s="554"/>
    </row>
    <row r="56" spans="1:24" ht="12.75" hidden="1" customHeight="1">
      <c r="A56" s="614"/>
      <c r="B56" s="839"/>
      <c r="C56" s="840"/>
      <c r="D56" s="840"/>
      <c r="E56" s="840"/>
      <c r="F56" s="840"/>
      <c r="G56" s="840"/>
      <c r="H56" s="840"/>
      <c r="I56" s="840"/>
      <c r="J56" s="841"/>
      <c r="K56" s="622"/>
      <c r="L56" s="848"/>
      <c r="M56" s="849"/>
      <c r="N56" s="849"/>
      <c r="O56" s="849"/>
      <c r="P56" s="850"/>
      <c r="Q56" s="859"/>
      <c r="R56" s="860"/>
      <c r="S56" s="624"/>
      <c r="T56" s="624"/>
      <c r="W56" s="549"/>
      <c r="X56" s="554"/>
    </row>
    <row r="57" spans="1:24" ht="12.75" hidden="1" customHeight="1">
      <c r="A57" s="614"/>
      <c r="B57" s="839"/>
      <c r="C57" s="840"/>
      <c r="D57" s="840"/>
      <c r="E57" s="840"/>
      <c r="F57" s="840"/>
      <c r="G57" s="840"/>
      <c r="H57" s="840"/>
      <c r="I57" s="840"/>
      <c r="J57" s="841"/>
      <c r="K57" s="622"/>
      <c r="L57" s="848"/>
      <c r="M57" s="849"/>
      <c r="N57" s="849"/>
      <c r="O57" s="849"/>
      <c r="P57" s="850"/>
      <c r="Q57" s="857"/>
      <c r="R57" s="858"/>
      <c r="S57" s="624"/>
      <c r="T57" s="624"/>
      <c r="W57" s="549"/>
      <c r="X57" s="554"/>
    </row>
    <row r="58" spans="1:24" ht="12.75" hidden="1" customHeight="1">
      <c r="A58" s="614"/>
      <c r="B58" s="842"/>
      <c r="C58" s="843"/>
      <c r="D58" s="843"/>
      <c r="E58" s="843"/>
      <c r="F58" s="843"/>
      <c r="G58" s="843"/>
      <c r="H58" s="843"/>
      <c r="I58" s="843"/>
      <c r="J58" s="844"/>
      <c r="K58" s="622"/>
      <c r="L58" s="848"/>
      <c r="M58" s="849"/>
      <c r="N58" s="849"/>
      <c r="O58" s="849"/>
      <c r="P58" s="850"/>
      <c r="Q58" s="859"/>
      <c r="R58" s="860"/>
      <c r="S58" s="624"/>
      <c r="T58" s="624"/>
      <c r="W58" s="549"/>
      <c r="X58" s="554"/>
    </row>
    <row r="59" spans="1:24" ht="12.75" hidden="1" customHeight="1">
      <c r="A59" s="614"/>
      <c r="B59" s="854" t="s">
        <v>113</v>
      </c>
      <c r="C59" s="855"/>
      <c r="D59" s="855"/>
      <c r="E59" s="855"/>
      <c r="F59" s="855"/>
      <c r="G59" s="855"/>
      <c r="H59" s="855"/>
      <c r="I59" s="855"/>
      <c r="J59" s="856"/>
      <c r="K59" s="622"/>
      <c r="L59" s="848"/>
      <c r="M59" s="849"/>
      <c r="N59" s="849"/>
      <c r="O59" s="849"/>
      <c r="P59" s="850"/>
      <c r="Q59" s="857"/>
      <c r="R59" s="858"/>
      <c r="S59" s="624"/>
      <c r="T59" s="624"/>
      <c r="W59" s="549"/>
      <c r="X59" s="554"/>
    </row>
    <row r="60" spans="1:24" ht="12.75" hidden="1" customHeight="1">
      <c r="A60" s="614"/>
      <c r="B60" s="839"/>
      <c r="C60" s="840"/>
      <c r="D60" s="840"/>
      <c r="E60" s="840"/>
      <c r="F60" s="840"/>
      <c r="G60" s="840"/>
      <c r="H60" s="840"/>
      <c r="I60" s="840"/>
      <c r="J60" s="841"/>
      <c r="K60" s="622"/>
      <c r="L60" s="848"/>
      <c r="M60" s="849"/>
      <c r="N60" s="849"/>
      <c r="O60" s="849"/>
      <c r="P60" s="850"/>
      <c r="Q60" s="859"/>
      <c r="R60" s="860"/>
      <c r="S60" s="624"/>
      <c r="T60" s="624"/>
      <c r="W60" s="549"/>
      <c r="X60" s="554"/>
    </row>
    <row r="61" spans="1:24" ht="12.75" hidden="1" customHeight="1">
      <c r="A61" s="614"/>
      <c r="B61" s="839"/>
      <c r="C61" s="840"/>
      <c r="D61" s="840"/>
      <c r="E61" s="840"/>
      <c r="F61" s="840"/>
      <c r="G61" s="840"/>
      <c r="H61" s="840"/>
      <c r="I61" s="840"/>
      <c r="J61" s="841"/>
      <c r="K61" s="622"/>
      <c r="L61" s="848"/>
      <c r="M61" s="849"/>
      <c r="N61" s="849"/>
      <c r="O61" s="849"/>
      <c r="P61" s="850"/>
      <c r="Q61" s="857"/>
      <c r="R61" s="858"/>
      <c r="S61" s="624"/>
      <c r="T61" s="624"/>
      <c r="W61" s="549"/>
      <c r="X61" s="554"/>
    </row>
    <row r="62" spans="1:24" ht="12.75" hidden="1" customHeight="1">
      <c r="A62" s="614"/>
      <c r="B62" s="842"/>
      <c r="C62" s="843"/>
      <c r="D62" s="843"/>
      <c r="E62" s="843"/>
      <c r="F62" s="843"/>
      <c r="G62" s="843"/>
      <c r="H62" s="843"/>
      <c r="I62" s="843"/>
      <c r="J62" s="844"/>
      <c r="K62" s="622"/>
      <c r="L62" s="848"/>
      <c r="M62" s="849"/>
      <c r="N62" s="849"/>
      <c r="O62" s="849"/>
      <c r="P62" s="850"/>
      <c r="Q62" s="859"/>
      <c r="R62" s="860"/>
      <c r="S62" s="624"/>
      <c r="T62" s="624"/>
      <c r="W62" s="549"/>
      <c r="X62" s="554"/>
    </row>
    <row r="63" spans="1:24" ht="12.75" hidden="1" customHeight="1">
      <c r="A63" s="614"/>
      <c r="B63" s="839" t="s">
        <v>114</v>
      </c>
      <c r="C63" s="840"/>
      <c r="D63" s="840"/>
      <c r="E63" s="840"/>
      <c r="F63" s="840"/>
      <c r="G63" s="840"/>
      <c r="H63" s="840"/>
      <c r="I63" s="840"/>
      <c r="J63" s="841"/>
      <c r="K63" s="622"/>
      <c r="L63" s="848"/>
      <c r="M63" s="849"/>
      <c r="N63" s="849"/>
      <c r="O63" s="849"/>
      <c r="P63" s="850"/>
      <c r="Q63" s="857"/>
      <c r="R63" s="858"/>
      <c r="S63" s="624"/>
      <c r="T63" s="624"/>
      <c r="W63" s="549"/>
      <c r="X63" s="554"/>
    </row>
    <row r="64" spans="1:24" ht="12.75" hidden="1" customHeight="1">
      <c r="A64" s="614"/>
      <c r="B64" s="839"/>
      <c r="C64" s="840"/>
      <c r="D64" s="840"/>
      <c r="E64" s="840"/>
      <c r="F64" s="840"/>
      <c r="G64" s="840"/>
      <c r="H64" s="840"/>
      <c r="I64" s="840"/>
      <c r="J64" s="841"/>
      <c r="K64" s="622"/>
      <c r="L64" s="848"/>
      <c r="M64" s="849"/>
      <c r="N64" s="849"/>
      <c r="O64" s="849"/>
      <c r="P64" s="850"/>
      <c r="Q64" s="859"/>
      <c r="R64" s="860"/>
      <c r="S64" s="624"/>
      <c r="T64" s="624"/>
      <c r="W64" s="549"/>
      <c r="X64" s="554"/>
    </row>
    <row r="65" spans="1:24" ht="12.75" hidden="1" customHeight="1">
      <c r="A65" s="614"/>
      <c r="B65" s="625"/>
      <c r="C65" s="626"/>
      <c r="D65" s="626"/>
      <c r="E65" s="626"/>
      <c r="F65" s="626"/>
      <c r="G65" s="626"/>
      <c r="H65" s="626"/>
      <c r="I65" s="626"/>
      <c r="J65" s="627"/>
      <c r="K65" s="622"/>
      <c r="L65" s="848"/>
      <c r="M65" s="849"/>
      <c r="N65" s="849"/>
      <c r="O65" s="849"/>
      <c r="P65" s="850"/>
      <c r="Q65" s="857"/>
      <c r="R65" s="858"/>
      <c r="S65" s="624"/>
      <c r="T65" s="624"/>
      <c r="W65" s="549"/>
      <c r="X65" s="554"/>
    </row>
    <row r="66" spans="1:24" ht="12.75" hidden="1" customHeight="1">
      <c r="A66" s="614"/>
      <c r="B66" s="628"/>
      <c r="C66" s="629"/>
      <c r="D66" s="629"/>
      <c r="E66" s="629"/>
      <c r="F66" s="629"/>
      <c r="G66" s="629"/>
      <c r="H66" s="629"/>
      <c r="I66" s="629"/>
      <c r="J66" s="630"/>
      <c r="K66" s="622"/>
      <c r="L66" s="848"/>
      <c r="M66" s="849"/>
      <c r="N66" s="849"/>
      <c r="O66" s="849"/>
      <c r="P66" s="850"/>
      <c r="Q66" s="859"/>
      <c r="R66" s="860"/>
      <c r="S66" s="624"/>
      <c r="T66" s="624"/>
      <c r="W66" s="549"/>
      <c r="X66" s="554"/>
    </row>
    <row r="67" spans="1:24" ht="12.75" hidden="1" customHeight="1">
      <c r="A67" s="614"/>
      <c r="B67" s="854" t="s">
        <v>115</v>
      </c>
      <c r="C67" s="855"/>
      <c r="D67" s="855"/>
      <c r="E67" s="855"/>
      <c r="F67" s="855"/>
      <c r="G67" s="855"/>
      <c r="H67" s="855"/>
      <c r="I67" s="855"/>
      <c r="J67" s="856"/>
      <c r="K67" s="622"/>
      <c r="L67" s="848"/>
      <c r="M67" s="849"/>
      <c r="N67" s="849"/>
      <c r="O67" s="849"/>
      <c r="P67" s="850"/>
      <c r="Q67" s="857"/>
      <c r="R67" s="858"/>
      <c r="S67" s="624"/>
      <c r="T67" s="624"/>
      <c r="W67" s="549"/>
      <c r="X67" s="554"/>
    </row>
    <row r="68" spans="1:24" ht="12.75" hidden="1" customHeight="1">
      <c r="A68" s="614"/>
      <c r="B68" s="839"/>
      <c r="C68" s="840"/>
      <c r="D68" s="840"/>
      <c r="E68" s="840"/>
      <c r="F68" s="840"/>
      <c r="G68" s="840"/>
      <c r="H68" s="840"/>
      <c r="I68" s="840"/>
      <c r="J68" s="841"/>
      <c r="K68" s="622"/>
      <c r="L68" s="848"/>
      <c r="M68" s="849"/>
      <c r="N68" s="849"/>
      <c r="O68" s="849"/>
      <c r="P68" s="850"/>
      <c r="Q68" s="859"/>
      <c r="R68" s="860"/>
      <c r="S68" s="624"/>
      <c r="T68" s="624"/>
      <c r="W68" s="549"/>
      <c r="X68" s="554"/>
    </row>
    <row r="69" spans="1:24" ht="12.75" hidden="1" customHeight="1">
      <c r="A69" s="614"/>
      <c r="B69" s="625"/>
      <c r="C69" s="626"/>
      <c r="D69" s="626"/>
      <c r="E69" s="626"/>
      <c r="F69" s="626"/>
      <c r="G69" s="626"/>
      <c r="H69" s="626"/>
      <c r="I69" s="626"/>
      <c r="J69" s="627"/>
      <c r="K69" s="622"/>
      <c r="L69" s="848"/>
      <c r="M69" s="849"/>
      <c r="N69" s="849"/>
      <c r="O69" s="849"/>
      <c r="P69" s="850"/>
      <c r="Q69" s="857"/>
      <c r="R69" s="858"/>
      <c r="S69" s="624"/>
      <c r="T69" s="624"/>
      <c r="W69" s="549"/>
      <c r="X69" s="554"/>
    </row>
    <row r="70" spans="1:24" ht="13.5" hidden="1" customHeight="1" thickBot="1">
      <c r="A70" s="614"/>
      <c r="B70" s="625"/>
      <c r="C70" s="626"/>
      <c r="D70" s="626"/>
      <c r="E70" s="626"/>
      <c r="F70" s="626"/>
      <c r="G70" s="626"/>
      <c r="H70" s="626"/>
      <c r="I70" s="626"/>
      <c r="J70" s="627"/>
      <c r="K70" s="622"/>
      <c r="L70" s="864"/>
      <c r="M70" s="865"/>
      <c r="N70" s="865"/>
      <c r="O70" s="865"/>
      <c r="P70" s="866"/>
      <c r="Q70" s="852"/>
      <c r="R70" s="853"/>
      <c r="S70" s="624"/>
      <c r="T70" s="624"/>
      <c r="W70" s="549"/>
      <c r="X70" s="554"/>
    </row>
    <row r="71" spans="1:24" ht="12.75" hidden="1" customHeight="1">
      <c r="A71" s="614"/>
      <c r="B71" s="625"/>
      <c r="C71" s="626"/>
      <c r="D71" s="626"/>
      <c r="E71" s="626"/>
      <c r="F71" s="626"/>
      <c r="G71" s="626"/>
      <c r="H71" s="626"/>
      <c r="I71" s="626"/>
      <c r="J71" s="627"/>
      <c r="K71" s="622"/>
      <c r="L71" s="614" t="s">
        <v>116</v>
      </c>
      <c r="M71" s="614"/>
      <c r="N71" s="614"/>
      <c r="O71" s="852" t="s">
        <v>117</v>
      </c>
      <c r="P71" s="853"/>
      <c r="Q71" s="835" t="e">
        <f>SUM(Q53:R70)+SUM(#REF!)</f>
        <v>#REF!</v>
      </c>
      <c r="R71" s="836"/>
      <c r="S71" s="624"/>
      <c r="T71" s="624"/>
      <c r="W71" s="549"/>
      <c r="X71" s="554"/>
    </row>
    <row r="72" spans="1:24" ht="13.5" hidden="1" customHeight="1" thickBot="1">
      <c r="A72" s="614"/>
      <c r="B72" s="625"/>
      <c r="C72" s="626"/>
      <c r="D72" s="626"/>
      <c r="E72" s="626"/>
      <c r="F72" s="626"/>
      <c r="G72" s="626"/>
      <c r="H72" s="626"/>
      <c r="I72" s="626"/>
      <c r="J72" s="627"/>
      <c r="K72" s="622"/>
      <c r="L72" s="614"/>
      <c r="M72" s="614"/>
      <c r="N72" s="614"/>
      <c r="O72" s="852"/>
      <c r="P72" s="853"/>
      <c r="Q72" s="837"/>
      <c r="R72" s="838"/>
      <c r="S72" s="624"/>
      <c r="T72" s="624"/>
      <c r="W72" s="549"/>
      <c r="X72" s="554"/>
    </row>
    <row r="73" spans="1:24" ht="13.5" hidden="1" customHeight="1" thickBot="1">
      <c r="A73" s="614"/>
      <c r="B73" s="631"/>
      <c r="C73" s="632"/>
      <c r="D73" s="632"/>
      <c r="E73" s="632"/>
      <c r="F73" s="632"/>
      <c r="G73" s="632"/>
      <c r="H73" s="632"/>
      <c r="I73" s="632"/>
      <c r="J73" s="633"/>
      <c r="K73" s="622"/>
      <c r="M73" s="614"/>
      <c r="N73" s="614"/>
      <c r="O73" s="614"/>
      <c r="P73" s="614"/>
      <c r="Q73" s="634"/>
      <c r="R73" s="634"/>
      <c r="S73" s="614"/>
      <c r="T73" s="614"/>
      <c r="W73" s="549"/>
      <c r="X73" s="554"/>
    </row>
    <row r="74" spans="1:24" ht="15.75" hidden="1">
      <c r="B74" s="614" t="s">
        <v>118</v>
      </c>
      <c r="C74" s="635"/>
      <c r="D74" s="635"/>
      <c r="E74" s="635"/>
      <c r="F74" s="635"/>
      <c r="G74" s="635"/>
      <c r="H74" s="635"/>
      <c r="I74" s="635"/>
      <c r="J74" s="635"/>
      <c r="W74" s="549"/>
      <c r="X74" s="554"/>
    </row>
    <row r="75" spans="1:24" ht="15.75" hidden="1">
      <c r="W75" s="549"/>
      <c r="X75" s="554"/>
    </row>
    <row r="76" spans="1:24" ht="25.5">
      <c r="W76" s="549" t="s">
        <v>39</v>
      </c>
      <c r="X76" s="554" t="s">
        <v>460</v>
      </c>
    </row>
    <row r="77" spans="1:24" ht="15.75">
      <c r="A77" s="614"/>
      <c r="B77" s="614"/>
      <c r="C77" s="614"/>
      <c r="D77" s="614"/>
      <c r="E77" s="614"/>
      <c r="F77" s="614"/>
      <c r="G77" s="614"/>
      <c r="H77" s="614"/>
      <c r="I77" s="614"/>
      <c r="J77" s="614"/>
      <c r="K77" s="614"/>
      <c r="L77" s="614"/>
      <c r="M77" s="614"/>
      <c r="N77" s="614"/>
      <c r="O77" s="614"/>
      <c r="P77" s="614"/>
      <c r="Q77" s="614"/>
      <c r="W77" s="549" t="s">
        <v>40</v>
      </c>
      <c r="X77" s="554" t="s">
        <v>461</v>
      </c>
    </row>
    <row r="78" spans="1:24" ht="16.5" thickBot="1">
      <c r="A78" s="614"/>
      <c r="B78" s="614"/>
      <c r="C78" s="614"/>
      <c r="D78" s="614"/>
      <c r="E78" s="549" t="s">
        <v>42</v>
      </c>
      <c r="F78" s="549" t="s">
        <v>29</v>
      </c>
      <c r="G78" s="549" t="s">
        <v>130</v>
      </c>
      <c r="H78" s="549" t="s">
        <v>435</v>
      </c>
      <c r="I78" s="549" t="s">
        <v>436</v>
      </c>
      <c r="J78" s="549" t="s">
        <v>6</v>
      </c>
      <c r="K78" s="614"/>
      <c r="L78" s="549" t="s">
        <v>437</v>
      </c>
      <c r="M78" s="549" t="s">
        <v>438</v>
      </c>
      <c r="N78" s="549" t="s">
        <v>439</v>
      </c>
      <c r="O78" s="549" t="s">
        <v>440</v>
      </c>
      <c r="P78" s="549" t="s">
        <v>441</v>
      </c>
      <c r="Q78" s="549" t="s">
        <v>442</v>
      </c>
      <c r="W78" s="549" t="s">
        <v>129</v>
      </c>
      <c r="X78" s="554" t="s">
        <v>462</v>
      </c>
    </row>
    <row r="79" spans="1:24" ht="18" customHeight="1" thickBot="1">
      <c r="C79" s="867" t="s">
        <v>419</v>
      </c>
      <c r="D79" s="868"/>
      <c r="E79" s="869"/>
      <c r="F79" s="636"/>
      <c r="G79" s="870" t="s">
        <v>92</v>
      </c>
      <c r="H79" s="871"/>
      <c r="I79" s="871"/>
      <c r="J79" s="871"/>
      <c r="K79" s="871"/>
      <c r="L79" s="871"/>
      <c r="M79" s="871"/>
      <c r="N79" s="871"/>
      <c r="O79" s="872"/>
      <c r="P79" s="637" t="s">
        <v>433</v>
      </c>
      <c r="Q79" s="638"/>
      <c r="W79" s="549" t="s">
        <v>42</v>
      </c>
      <c r="X79" s="554" t="s">
        <v>463</v>
      </c>
    </row>
    <row r="80" spans="1:24" ht="90" thickBot="1">
      <c r="A80" s="639" t="s">
        <v>1</v>
      </c>
      <c r="B80" s="639" t="s">
        <v>84</v>
      </c>
      <c r="C80" s="640" t="s">
        <v>425</v>
      </c>
      <c r="D80" s="641" t="s">
        <v>429</v>
      </c>
      <c r="E80" s="642" t="s">
        <v>91</v>
      </c>
      <c r="F80" s="643" t="s">
        <v>449</v>
      </c>
      <c r="G80" s="640" t="s">
        <v>467</v>
      </c>
      <c r="H80" s="641" t="s">
        <v>450</v>
      </c>
      <c r="I80" s="641" t="s">
        <v>426</v>
      </c>
      <c r="J80" s="641" t="s">
        <v>94</v>
      </c>
      <c r="K80" s="641" t="s">
        <v>431</v>
      </c>
      <c r="L80" s="641" t="s">
        <v>96</v>
      </c>
      <c r="M80" s="641" t="s">
        <v>97</v>
      </c>
      <c r="N80" s="642" t="s">
        <v>98</v>
      </c>
      <c r="O80" s="640" t="s">
        <v>453</v>
      </c>
      <c r="P80" s="641" t="s">
        <v>454</v>
      </c>
      <c r="Q80" s="642" t="s">
        <v>455</v>
      </c>
      <c r="R80" s="644"/>
      <c r="S80" s="644"/>
      <c r="T80" s="644"/>
      <c r="W80" s="549" t="s">
        <v>29</v>
      </c>
      <c r="X80" s="554" t="s">
        <v>468</v>
      </c>
    </row>
    <row r="81" spans="1:24" ht="25.5">
      <c r="A81" s="559" t="s">
        <v>482</v>
      </c>
      <c r="B81" s="645" t="s">
        <v>483</v>
      </c>
      <c r="C81" s="645" t="s">
        <v>421</v>
      </c>
      <c r="D81" s="645" t="s">
        <v>90</v>
      </c>
      <c r="E81" s="645">
        <v>1</v>
      </c>
      <c r="F81" s="645">
        <v>0</v>
      </c>
      <c r="G81" s="569">
        <f>IF(B81&lt;&gt;"",(D$12*60-B$12*F81)*E81,0)</f>
        <v>1440</v>
      </c>
      <c r="H81" s="646">
        <v>36</v>
      </c>
      <c r="I81" s="646">
        <v>4</v>
      </c>
      <c r="J81" s="647">
        <v>0.35</v>
      </c>
      <c r="K81" s="647"/>
      <c r="L81" s="648">
        <v>0.9</v>
      </c>
      <c r="M81" s="648">
        <v>0.95</v>
      </c>
      <c r="N81" s="648">
        <v>0.95</v>
      </c>
      <c r="O81" s="649">
        <f t="shared" ref="O81:O92" si="5">IF(L81=0,"",L81*M81*N81)</f>
        <v>0.81224999999999992</v>
      </c>
      <c r="P81" s="650">
        <f>IF(G81=0,"",G81*60/H81*I81*J81*N81*O81)</f>
        <v>2592.7019999999998</v>
      </c>
      <c r="Q81" s="466" t="str">
        <f t="shared" ref="Q81:Q93" si="6">IF(P81="","",IF(P81&gt;O$12,"OK","NG"))</f>
        <v>OK</v>
      </c>
      <c r="R81" s="94"/>
      <c r="S81" s="94"/>
      <c r="T81" s="617"/>
      <c r="U81" s="530" t="str">
        <f t="shared" ref="U81:U92" si="7">B81</f>
        <v>Plastic Injection</v>
      </c>
      <c r="W81" s="549" t="s">
        <v>130</v>
      </c>
      <c r="X81" s="554" t="s">
        <v>472</v>
      </c>
    </row>
    <row r="82" spans="1:24" ht="18">
      <c r="A82" s="559"/>
      <c r="B82" s="645"/>
      <c r="C82" s="645"/>
      <c r="D82" s="645"/>
      <c r="E82" s="559"/>
      <c r="F82" s="559"/>
      <c r="G82" s="569">
        <f t="shared" ref="G82:G92" si="8">IF(B82&lt;&gt;"",(D$12*60-B$12*F82)*E82,0)</f>
        <v>0</v>
      </c>
      <c r="H82" s="646"/>
      <c r="I82" s="646"/>
      <c r="J82" s="647"/>
      <c r="K82" s="647"/>
      <c r="L82" s="648"/>
      <c r="M82" s="648"/>
      <c r="N82" s="648"/>
      <c r="O82" s="651" t="str">
        <f t="shared" si="5"/>
        <v/>
      </c>
      <c r="P82" s="650" t="str">
        <f t="shared" ref="P82:P92" si="9">IF(G82=0,"",G82*60/H82*I82*J82*N82*O82)</f>
        <v/>
      </c>
      <c r="Q82" s="466" t="str">
        <f t="shared" si="6"/>
        <v/>
      </c>
      <c r="R82" s="94"/>
      <c r="S82" s="94"/>
      <c r="T82" s="617"/>
      <c r="U82" s="530">
        <f t="shared" si="7"/>
        <v>0</v>
      </c>
      <c r="W82" s="549" t="s">
        <v>435</v>
      </c>
      <c r="X82" s="554" t="s">
        <v>466</v>
      </c>
    </row>
    <row r="83" spans="1:24" ht="18">
      <c r="A83" s="559"/>
      <c r="B83" s="559"/>
      <c r="C83" s="645"/>
      <c r="D83" s="645"/>
      <c r="E83" s="559"/>
      <c r="F83" s="559"/>
      <c r="G83" s="569">
        <f t="shared" si="8"/>
        <v>0</v>
      </c>
      <c r="H83" s="646"/>
      <c r="I83" s="646"/>
      <c r="J83" s="647"/>
      <c r="K83" s="647"/>
      <c r="L83" s="648"/>
      <c r="M83" s="648"/>
      <c r="N83" s="648"/>
      <c r="O83" s="651" t="str">
        <f t="shared" si="5"/>
        <v/>
      </c>
      <c r="P83" s="650" t="str">
        <f t="shared" si="9"/>
        <v/>
      </c>
      <c r="Q83" s="466" t="str">
        <f t="shared" si="6"/>
        <v/>
      </c>
      <c r="R83" s="94"/>
      <c r="S83" s="94"/>
      <c r="T83" s="617"/>
      <c r="U83" s="530">
        <f t="shared" si="7"/>
        <v>0</v>
      </c>
      <c r="W83" s="549" t="s">
        <v>436</v>
      </c>
      <c r="X83" s="554" t="s">
        <v>464</v>
      </c>
    </row>
    <row r="84" spans="1:24" ht="18">
      <c r="A84" s="559"/>
      <c r="B84" s="559"/>
      <c r="C84" s="645"/>
      <c r="D84" s="645"/>
      <c r="E84" s="559"/>
      <c r="F84" s="559"/>
      <c r="G84" s="569">
        <f t="shared" si="8"/>
        <v>0</v>
      </c>
      <c r="H84" s="646"/>
      <c r="I84" s="646"/>
      <c r="J84" s="647"/>
      <c r="K84" s="647"/>
      <c r="L84" s="647"/>
      <c r="M84" s="647"/>
      <c r="N84" s="648"/>
      <c r="O84" s="651" t="str">
        <f t="shared" si="5"/>
        <v/>
      </c>
      <c r="P84" s="650" t="str">
        <f t="shared" si="9"/>
        <v/>
      </c>
      <c r="Q84" s="466" t="str">
        <f t="shared" si="6"/>
        <v/>
      </c>
      <c r="R84" s="94"/>
      <c r="S84" s="94"/>
      <c r="T84" s="617"/>
      <c r="U84" s="530">
        <f t="shared" si="7"/>
        <v>0</v>
      </c>
      <c r="W84" s="549" t="s">
        <v>6</v>
      </c>
      <c r="X84" s="554" t="s">
        <v>465</v>
      </c>
    </row>
    <row r="85" spans="1:24" ht="25.5">
      <c r="A85" s="559"/>
      <c r="B85" s="559"/>
      <c r="C85" s="645"/>
      <c r="D85" s="645"/>
      <c r="E85" s="559"/>
      <c r="F85" s="559"/>
      <c r="G85" s="569">
        <f t="shared" si="8"/>
        <v>0</v>
      </c>
      <c r="H85" s="646"/>
      <c r="I85" s="646"/>
      <c r="J85" s="647"/>
      <c r="K85" s="647"/>
      <c r="L85" s="647"/>
      <c r="M85" s="647"/>
      <c r="N85" s="648"/>
      <c r="O85" s="651" t="str">
        <f t="shared" si="5"/>
        <v/>
      </c>
      <c r="P85" s="650" t="str">
        <f t="shared" si="9"/>
        <v/>
      </c>
      <c r="Q85" s="466" t="str">
        <f t="shared" si="6"/>
        <v/>
      </c>
      <c r="R85" s="94"/>
      <c r="S85" s="94"/>
      <c r="T85" s="617"/>
      <c r="U85" s="530">
        <f t="shared" si="7"/>
        <v>0</v>
      </c>
      <c r="W85" s="549" t="s">
        <v>437</v>
      </c>
      <c r="X85" s="554" t="s">
        <v>473</v>
      </c>
    </row>
    <row r="86" spans="1:24" ht="25.5">
      <c r="A86" s="559"/>
      <c r="B86" s="559"/>
      <c r="C86" s="645"/>
      <c r="D86" s="645"/>
      <c r="E86" s="559"/>
      <c r="F86" s="559"/>
      <c r="G86" s="569">
        <f t="shared" si="8"/>
        <v>0</v>
      </c>
      <c r="H86" s="646"/>
      <c r="I86" s="646"/>
      <c r="J86" s="647"/>
      <c r="K86" s="647"/>
      <c r="L86" s="647"/>
      <c r="M86" s="647"/>
      <c r="N86" s="648"/>
      <c r="O86" s="651" t="str">
        <f t="shared" si="5"/>
        <v/>
      </c>
      <c r="P86" s="650" t="str">
        <f t="shared" si="9"/>
        <v/>
      </c>
      <c r="Q86" s="466" t="str">
        <f t="shared" si="6"/>
        <v/>
      </c>
      <c r="R86" s="94"/>
      <c r="S86" s="94"/>
      <c r="T86" s="617"/>
      <c r="U86" s="530">
        <f t="shared" si="7"/>
        <v>0</v>
      </c>
      <c r="W86" s="549" t="s">
        <v>438</v>
      </c>
      <c r="X86" s="554" t="s">
        <v>474</v>
      </c>
    </row>
    <row r="87" spans="1:24" ht="25.5">
      <c r="A87" s="559"/>
      <c r="B87" s="559"/>
      <c r="C87" s="645"/>
      <c r="D87" s="645"/>
      <c r="E87" s="559"/>
      <c r="F87" s="559"/>
      <c r="G87" s="569">
        <f t="shared" si="8"/>
        <v>0</v>
      </c>
      <c r="H87" s="646"/>
      <c r="I87" s="646"/>
      <c r="J87" s="647"/>
      <c r="K87" s="647"/>
      <c r="L87" s="647"/>
      <c r="M87" s="647"/>
      <c r="N87" s="648"/>
      <c r="O87" s="651" t="str">
        <f t="shared" si="5"/>
        <v/>
      </c>
      <c r="P87" s="650" t="str">
        <f t="shared" si="9"/>
        <v/>
      </c>
      <c r="Q87" s="466" t="str">
        <f t="shared" si="6"/>
        <v/>
      </c>
      <c r="R87" s="94"/>
      <c r="S87" s="94"/>
      <c r="T87" s="617"/>
      <c r="U87" s="530">
        <f t="shared" si="7"/>
        <v>0</v>
      </c>
      <c r="W87" s="549" t="s">
        <v>439</v>
      </c>
      <c r="X87" s="554" t="s">
        <v>475</v>
      </c>
    </row>
    <row r="88" spans="1:24" ht="38.25">
      <c r="A88" s="559"/>
      <c r="B88" s="559"/>
      <c r="C88" s="645"/>
      <c r="D88" s="645"/>
      <c r="E88" s="559"/>
      <c r="F88" s="559"/>
      <c r="G88" s="569">
        <f t="shared" si="8"/>
        <v>0</v>
      </c>
      <c r="H88" s="646"/>
      <c r="I88" s="646"/>
      <c r="J88" s="647"/>
      <c r="K88" s="647"/>
      <c r="L88" s="647"/>
      <c r="M88" s="647"/>
      <c r="N88" s="648"/>
      <c r="O88" s="651" t="str">
        <f t="shared" si="5"/>
        <v/>
      </c>
      <c r="P88" s="650" t="str">
        <f t="shared" si="9"/>
        <v/>
      </c>
      <c r="Q88" s="466" t="str">
        <f t="shared" si="6"/>
        <v/>
      </c>
      <c r="R88" s="94"/>
      <c r="S88" s="94"/>
      <c r="T88" s="617"/>
      <c r="U88" s="530">
        <f t="shared" si="7"/>
        <v>0</v>
      </c>
      <c r="W88" s="549" t="s">
        <v>440</v>
      </c>
      <c r="X88" s="554" t="s">
        <v>469</v>
      </c>
    </row>
    <row r="89" spans="1:24" ht="18">
      <c r="A89" s="559"/>
      <c r="B89" s="559"/>
      <c r="C89" s="645"/>
      <c r="D89" s="645"/>
      <c r="E89" s="559"/>
      <c r="F89" s="559"/>
      <c r="G89" s="569">
        <f t="shared" si="8"/>
        <v>0</v>
      </c>
      <c r="H89" s="646"/>
      <c r="I89" s="646"/>
      <c r="J89" s="647"/>
      <c r="K89" s="647"/>
      <c r="L89" s="647"/>
      <c r="M89" s="647"/>
      <c r="N89" s="648"/>
      <c r="O89" s="651" t="str">
        <f t="shared" si="5"/>
        <v/>
      </c>
      <c r="P89" s="650" t="str">
        <f t="shared" si="9"/>
        <v/>
      </c>
      <c r="Q89" s="466" t="str">
        <f t="shared" si="6"/>
        <v/>
      </c>
      <c r="R89" s="94"/>
      <c r="S89" s="94"/>
      <c r="T89" s="617"/>
      <c r="U89" s="530">
        <f t="shared" si="7"/>
        <v>0</v>
      </c>
      <c r="W89" s="549" t="s">
        <v>441</v>
      </c>
      <c r="X89" s="554" t="s">
        <v>470</v>
      </c>
    </row>
    <row r="90" spans="1:24" ht="25.5">
      <c r="A90" s="559"/>
      <c r="B90" s="559"/>
      <c r="C90" s="645"/>
      <c r="D90" s="645"/>
      <c r="E90" s="559"/>
      <c r="F90" s="559"/>
      <c r="G90" s="569">
        <f t="shared" si="8"/>
        <v>0</v>
      </c>
      <c r="H90" s="646"/>
      <c r="I90" s="646"/>
      <c r="J90" s="647"/>
      <c r="K90" s="647"/>
      <c r="L90" s="647"/>
      <c r="M90" s="647"/>
      <c r="N90" s="648"/>
      <c r="O90" s="651" t="str">
        <f t="shared" si="5"/>
        <v/>
      </c>
      <c r="P90" s="650" t="str">
        <f t="shared" si="9"/>
        <v/>
      </c>
      <c r="Q90" s="466" t="str">
        <f t="shared" si="6"/>
        <v/>
      </c>
      <c r="R90" s="94"/>
      <c r="S90" s="94"/>
      <c r="T90" s="617"/>
      <c r="U90" s="530">
        <f t="shared" si="7"/>
        <v>0</v>
      </c>
      <c r="W90" s="549" t="s">
        <v>442</v>
      </c>
      <c r="X90" s="554" t="s">
        <v>471</v>
      </c>
    </row>
    <row r="91" spans="1:24" ht="18">
      <c r="A91" s="559"/>
      <c r="B91" s="559"/>
      <c r="C91" s="645"/>
      <c r="D91" s="645"/>
      <c r="E91" s="559"/>
      <c r="F91" s="559"/>
      <c r="G91" s="569">
        <f t="shared" si="8"/>
        <v>0</v>
      </c>
      <c r="H91" s="646"/>
      <c r="I91" s="646"/>
      <c r="J91" s="647"/>
      <c r="K91" s="647"/>
      <c r="L91" s="647"/>
      <c r="M91" s="647"/>
      <c r="N91" s="648"/>
      <c r="O91" s="651" t="str">
        <f t="shared" si="5"/>
        <v/>
      </c>
      <c r="P91" s="650" t="str">
        <f t="shared" si="9"/>
        <v/>
      </c>
      <c r="Q91" s="466" t="str">
        <f t="shared" si="6"/>
        <v/>
      </c>
      <c r="R91" s="94"/>
      <c r="S91" s="94"/>
      <c r="T91" s="617"/>
      <c r="U91" s="530">
        <f t="shared" si="7"/>
        <v>0</v>
      </c>
    </row>
    <row r="92" spans="1:24" ht="18">
      <c r="A92" s="559"/>
      <c r="B92" s="559"/>
      <c r="C92" s="645"/>
      <c r="D92" s="645"/>
      <c r="E92" s="559"/>
      <c r="F92" s="559"/>
      <c r="G92" s="569">
        <f t="shared" si="8"/>
        <v>0</v>
      </c>
      <c r="H92" s="646"/>
      <c r="I92" s="646"/>
      <c r="J92" s="647"/>
      <c r="K92" s="647"/>
      <c r="L92" s="647"/>
      <c r="M92" s="647"/>
      <c r="N92" s="648"/>
      <c r="O92" s="651" t="str">
        <f t="shared" si="5"/>
        <v/>
      </c>
      <c r="P92" s="650" t="str">
        <f t="shared" si="9"/>
        <v/>
      </c>
      <c r="Q92" s="498" t="str">
        <f t="shared" si="6"/>
        <v/>
      </c>
      <c r="R92" s="94"/>
      <c r="S92" s="94"/>
      <c r="T92" s="617"/>
      <c r="U92" s="530">
        <f t="shared" si="7"/>
        <v>0</v>
      </c>
    </row>
    <row r="93" spans="1:24" ht="22.15" customHeight="1">
      <c r="A93" s="614"/>
      <c r="B93" s="614"/>
      <c r="C93" s="614"/>
      <c r="D93" s="614"/>
      <c r="E93" s="614"/>
      <c r="F93" s="614"/>
      <c r="G93" s="614"/>
      <c r="H93" s="614"/>
      <c r="I93" s="614"/>
      <c r="J93" s="614"/>
      <c r="K93" s="652"/>
      <c r="L93" s="652"/>
      <c r="M93" s="614"/>
      <c r="N93" s="614"/>
      <c r="O93" s="653" t="s">
        <v>443</v>
      </c>
      <c r="P93" s="650">
        <f>MIN(P81:P92)</f>
        <v>2592.7019999999998</v>
      </c>
      <c r="Q93" s="502" t="str">
        <f t="shared" si="6"/>
        <v>OK</v>
      </c>
      <c r="R93" s="94"/>
      <c r="S93" s="94"/>
    </row>
    <row r="94" spans="1:24" ht="16.5">
      <c r="N94" s="94"/>
      <c r="O94" s="94"/>
    </row>
    <row r="101" spans="1:20" ht="44.25" hidden="1" customHeight="1" thickBot="1">
      <c r="A101" s="861" t="s">
        <v>84</v>
      </c>
      <c r="B101" s="862"/>
      <c r="C101" s="862"/>
      <c r="D101" s="863"/>
      <c r="E101" s="110" t="s">
        <v>122</v>
      </c>
      <c r="F101" s="110"/>
      <c r="G101" s="110" t="s">
        <v>123</v>
      </c>
      <c r="H101" s="110" t="s">
        <v>124</v>
      </c>
      <c r="I101" s="110" t="s">
        <v>125</v>
      </c>
      <c r="J101" s="110" t="s">
        <v>126</v>
      </c>
      <c r="K101" s="110" t="s">
        <v>127</v>
      </c>
      <c r="L101" s="110" t="s">
        <v>127</v>
      </c>
      <c r="M101" s="110" t="s">
        <v>128</v>
      </c>
      <c r="N101" s="110"/>
      <c r="O101" s="654"/>
      <c r="P101" s="654"/>
      <c r="Q101" s="655"/>
      <c r="R101" s="614"/>
      <c r="S101" s="614"/>
      <c r="T101" s="614"/>
    </row>
    <row r="102" spans="1:20" ht="21.75" hidden="1" customHeight="1" thickBot="1">
      <c r="A102" s="861" t="s">
        <v>85</v>
      </c>
      <c r="B102" s="862"/>
      <c r="C102" s="862"/>
      <c r="D102" s="863"/>
      <c r="E102" s="113">
        <v>1</v>
      </c>
      <c r="F102" s="113"/>
      <c r="G102" s="113">
        <v>2</v>
      </c>
      <c r="H102" s="113">
        <v>3</v>
      </c>
      <c r="I102" s="113">
        <v>4</v>
      </c>
      <c r="J102" s="113">
        <v>5</v>
      </c>
      <c r="K102" s="113">
        <v>6</v>
      </c>
      <c r="L102" s="113">
        <v>7</v>
      </c>
      <c r="M102" s="113">
        <v>8</v>
      </c>
      <c r="N102" s="113"/>
      <c r="O102" s="654"/>
      <c r="P102" s="654"/>
      <c r="Q102" s="655"/>
      <c r="R102" s="614"/>
      <c r="S102" s="614"/>
      <c r="T102" s="614"/>
    </row>
    <row r="103" spans="1:20" ht="24.75" hidden="1" customHeight="1">
      <c r="A103" s="876" t="s">
        <v>86</v>
      </c>
      <c r="B103" s="879" t="s">
        <v>87</v>
      </c>
      <c r="C103" s="880"/>
      <c r="D103" s="881"/>
      <c r="E103" s="114" t="s">
        <v>33</v>
      </c>
      <c r="F103" s="114"/>
      <c r="G103" s="114" t="s">
        <v>34</v>
      </c>
      <c r="H103" s="114" t="s">
        <v>35</v>
      </c>
      <c r="I103" s="114" t="s">
        <v>36</v>
      </c>
      <c r="J103" s="114" t="s">
        <v>37</v>
      </c>
      <c r="K103" s="114" t="s">
        <v>38</v>
      </c>
      <c r="L103" s="114" t="s">
        <v>39</v>
      </c>
      <c r="M103" s="114" t="s">
        <v>40</v>
      </c>
      <c r="N103" s="114"/>
      <c r="O103" s="656"/>
      <c r="P103" s="656"/>
      <c r="Q103" s="657"/>
      <c r="R103" s="614"/>
      <c r="S103" s="614"/>
      <c r="T103" s="614"/>
    </row>
    <row r="104" spans="1:20" ht="37.5" hidden="1" customHeight="1">
      <c r="A104" s="877"/>
      <c r="B104" s="882" t="s">
        <v>88</v>
      </c>
      <c r="C104" s="883"/>
      <c r="D104" s="884"/>
      <c r="E104" s="117" t="s">
        <v>131</v>
      </c>
      <c r="F104" s="117"/>
      <c r="G104" s="117" t="s">
        <v>131</v>
      </c>
      <c r="H104" s="117" t="s">
        <v>131</v>
      </c>
      <c r="I104" s="117" t="s">
        <v>131</v>
      </c>
      <c r="J104" s="117" t="s">
        <v>131</v>
      </c>
      <c r="K104" s="117" t="s">
        <v>132</v>
      </c>
      <c r="L104" s="117" t="s">
        <v>131</v>
      </c>
      <c r="M104" s="117" t="s">
        <v>131</v>
      </c>
      <c r="N104" s="117"/>
      <c r="O104" s="117"/>
      <c r="P104" s="117"/>
      <c r="Q104" s="118"/>
      <c r="R104" s="614"/>
      <c r="S104" s="614"/>
      <c r="T104" s="614"/>
    </row>
    <row r="105" spans="1:20" ht="37.5" hidden="1" customHeight="1">
      <c r="A105" s="877"/>
      <c r="B105" s="882" t="s">
        <v>89</v>
      </c>
      <c r="C105" s="883"/>
      <c r="D105" s="884"/>
      <c r="E105" s="117" t="s">
        <v>90</v>
      </c>
      <c r="F105" s="117"/>
      <c r="G105" s="117" t="s">
        <v>90</v>
      </c>
      <c r="H105" s="117" t="s">
        <v>90</v>
      </c>
      <c r="I105" s="117" t="s">
        <v>90</v>
      </c>
      <c r="J105" s="117" t="s">
        <v>90</v>
      </c>
      <c r="K105" s="117" t="s">
        <v>90</v>
      </c>
      <c r="L105" s="117" t="s">
        <v>90</v>
      </c>
      <c r="M105" s="117" t="s">
        <v>90</v>
      </c>
      <c r="N105" s="117"/>
      <c r="O105" s="117"/>
      <c r="P105" s="117"/>
      <c r="Q105" s="118"/>
      <c r="R105" s="614"/>
      <c r="S105" s="614"/>
      <c r="T105" s="614"/>
    </row>
    <row r="106" spans="1:20" ht="35.25" hidden="1" customHeight="1" thickBot="1">
      <c r="A106" s="878"/>
      <c r="B106" s="873" t="s">
        <v>91</v>
      </c>
      <c r="C106" s="874"/>
      <c r="D106" s="875"/>
      <c r="E106" s="119">
        <v>2</v>
      </c>
      <c r="F106" s="119"/>
      <c r="G106" s="119">
        <v>2</v>
      </c>
      <c r="H106" s="119">
        <v>1</v>
      </c>
      <c r="I106" s="119">
        <v>2</v>
      </c>
      <c r="J106" s="119">
        <v>1</v>
      </c>
      <c r="K106" s="119">
        <v>1</v>
      </c>
      <c r="L106" s="119">
        <v>1</v>
      </c>
      <c r="M106" s="119">
        <v>2</v>
      </c>
      <c r="N106" s="119"/>
      <c r="O106" s="119"/>
      <c r="P106" s="119"/>
      <c r="Q106" s="120"/>
      <c r="R106" s="614"/>
      <c r="S106" s="614"/>
      <c r="T106" s="614"/>
    </row>
    <row r="107" spans="1:20" ht="39.75" hidden="1" customHeight="1">
      <c r="A107" s="877" t="s">
        <v>92</v>
      </c>
      <c r="B107" s="885" t="s">
        <v>93</v>
      </c>
      <c r="C107" s="886"/>
      <c r="D107" s="887"/>
      <c r="E107" s="121">
        <v>860</v>
      </c>
      <c r="F107" s="121"/>
      <c r="G107" s="121">
        <v>860</v>
      </c>
      <c r="H107" s="121">
        <v>860</v>
      </c>
      <c r="I107" s="121">
        <v>860</v>
      </c>
      <c r="J107" s="121">
        <v>860</v>
      </c>
      <c r="K107" s="121">
        <v>860</v>
      </c>
      <c r="L107" s="121">
        <v>860</v>
      </c>
      <c r="M107" s="121">
        <v>860</v>
      </c>
      <c r="N107" s="121"/>
      <c r="O107" s="121"/>
      <c r="P107" s="121"/>
      <c r="Q107" s="122"/>
      <c r="R107" s="614"/>
      <c r="S107" s="614"/>
      <c r="T107" s="614"/>
    </row>
    <row r="108" spans="1:20" ht="39.75" hidden="1" customHeight="1">
      <c r="A108" s="877"/>
      <c r="B108" s="882" t="s">
        <v>94</v>
      </c>
      <c r="C108" s="883"/>
      <c r="D108" s="884"/>
      <c r="E108" s="123">
        <v>0.43</v>
      </c>
      <c r="F108" s="123"/>
      <c r="G108" s="123">
        <v>0.43</v>
      </c>
      <c r="H108" s="123">
        <v>0.46</v>
      </c>
      <c r="I108" s="123">
        <v>0.43</v>
      </c>
      <c r="J108" s="123">
        <v>0.43</v>
      </c>
      <c r="K108" s="123">
        <v>0.46</v>
      </c>
      <c r="L108" s="123">
        <v>0.46</v>
      </c>
      <c r="M108" s="123">
        <v>0.43</v>
      </c>
      <c r="N108" s="123"/>
      <c r="O108" s="123"/>
      <c r="P108" s="123"/>
      <c r="Q108" s="124"/>
      <c r="R108" s="614"/>
      <c r="S108" s="614"/>
      <c r="T108" s="614"/>
    </row>
    <row r="109" spans="1:20" ht="39.75" hidden="1" customHeight="1">
      <c r="A109" s="877"/>
      <c r="B109" s="882" t="s">
        <v>422</v>
      </c>
      <c r="C109" s="883"/>
      <c r="D109" s="884"/>
      <c r="E109" s="125">
        <v>40</v>
      </c>
      <c r="F109" s="125"/>
      <c r="G109" s="125">
        <v>15</v>
      </c>
      <c r="H109" s="125">
        <v>30</v>
      </c>
      <c r="I109" s="125">
        <v>33</v>
      </c>
      <c r="J109" s="125">
        <v>12</v>
      </c>
      <c r="K109" s="125">
        <v>29</v>
      </c>
      <c r="L109" s="125">
        <v>29</v>
      </c>
      <c r="M109" s="125">
        <v>33</v>
      </c>
      <c r="N109" s="125"/>
      <c r="O109" s="125"/>
      <c r="P109" s="125"/>
      <c r="Q109" s="126"/>
      <c r="R109" s="614"/>
      <c r="S109" s="614"/>
      <c r="T109" s="614"/>
    </row>
    <row r="110" spans="1:20" ht="36.75" hidden="1" customHeight="1">
      <c r="A110" s="877"/>
      <c r="B110" s="882" t="s">
        <v>96</v>
      </c>
      <c r="C110" s="883"/>
      <c r="D110" s="884"/>
      <c r="E110" s="123">
        <v>0.75</v>
      </c>
      <c r="F110" s="123"/>
      <c r="G110" s="123">
        <v>0.75</v>
      </c>
      <c r="H110" s="123">
        <v>0.85</v>
      </c>
      <c r="I110" s="123">
        <v>0.75</v>
      </c>
      <c r="J110" s="123">
        <v>0.75</v>
      </c>
      <c r="K110" s="123">
        <v>0.85</v>
      </c>
      <c r="L110" s="123">
        <v>0.85</v>
      </c>
      <c r="M110" s="123">
        <v>0.75</v>
      </c>
      <c r="N110" s="123"/>
      <c r="O110" s="123"/>
      <c r="P110" s="123"/>
      <c r="Q110" s="124"/>
      <c r="R110" s="614"/>
      <c r="S110" s="614"/>
      <c r="T110" s="614"/>
    </row>
    <row r="111" spans="1:20" ht="41.25" hidden="1" customHeight="1">
      <c r="A111" s="877"/>
      <c r="B111" s="882" t="s">
        <v>97</v>
      </c>
      <c r="C111" s="883"/>
      <c r="D111" s="884"/>
      <c r="E111" s="123">
        <v>0.95</v>
      </c>
      <c r="F111" s="123"/>
      <c r="G111" s="123">
        <v>0.9</v>
      </c>
      <c r="H111" s="123">
        <v>0.95</v>
      </c>
      <c r="I111" s="123">
        <v>0.95</v>
      </c>
      <c r="J111" s="123">
        <v>0.9</v>
      </c>
      <c r="K111" s="123">
        <v>0.95</v>
      </c>
      <c r="L111" s="123">
        <v>0.95</v>
      </c>
      <c r="M111" s="123">
        <v>0.95</v>
      </c>
      <c r="N111" s="123"/>
      <c r="O111" s="123"/>
      <c r="P111" s="123"/>
      <c r="Q111" s="124"/>
      <c r="R111" s="614"/>
      <c r="S111" s="614"/>
      <c r="T111" s="614"/>
    </row>
    <row r="112" spans="1:20" ht="37.5" hidden="1" customHeight="1">
      <c r="A112" s="877"/>
      <c r="B112" s="882" t="s">
        <v>98</v>
      </c>
      <c r="C112" s="883"/>
      <c r="D112" s="884"/>
      <c r="E112" s="123">
        <v>0.95</v>
      </c>
      <c r="F112" s="123"/>
      <c r="G112" s="123">
        <v>0.99</v>
      </c>
      <c r="H112" s="123">
        <v>0.99</v>
      </c>
      <c r="I112" s="123">
        <v>0.95</v>
      </c>
      <c r="J112" s="123">
        <v>0.99</v>
      </c>
      <c r="K112" s="123">
        <v>0.99</v>
      </c>
      <c r="L112" s="123">
        <v>0.99</v>
      </c>
      <c r="M112" s="123">
        <v>0.95</v>
      </c>
      <c r="N112" s="123"/>
      <c r="O112" s="123"/>
      <c r="P112" s="123"/>
      <c r="Q112" s="123"/>
      <c r="R112" s="652"/>
      <c r="S112" s="652"/>
      <c r="T112" s="652"/>
    </row>
    <row r="113" spans="1:20" ht="40.5" hidden="1" customHeight="1">
      <c r="A113" s="877"/>
      <c r="B113" s="882" t="s">
        <v>99</v>
      </c>
      <c r="C113" s="883"/>
      <c r="D113" s="884"/>
      <c r="E113" s="659">
        <f t="shared" ref="E113:M113" si="10">IF(E110=0,"",E110*E111*E112)</f>
        <v>0.67687499999999989</v>
      </c>
      <c r="F113" s="659"/>
      <c r="G113" s="659">
        <f t="shared" si="10"/>
        <v>0.66825000000000001</v>
      </c>
      <c r="H113" s="659">
        <f t="shared" si="10"/>
        <v>0.79942499999999994</v>
      </c>
      <c r="I113" s="659">
        <f t="shared" si="10"/>
        <v>0.67687499999999989</v>
      </c>
      <c r="J113" s="659">
        <f t="shared" si="10"/>
        <v>0.66825000000000001</v>
      </c>
      <c r="K113" s="659">
        <f t="shared" si="10"/>
        <v>0.79942499999999994</v>
      </c>
      <c r="L113" s="659">
        <f t="shared" si="10"/>
        <v>0.79942499999999994</v>
      </c>
      <c r="M113" s="659">
        <f t="shared" si="10"/>
        <v>0.67687499999999989</v>
      </c>
      <c r="N113" s="659" t="str">
        <f>IF(N110=0,"",N110*N111*N112)</f>
        <v/>
      </c>
      <c r="O113" s="659" t="str">
        <f t="shared" ref="O113:Q113" si="11">IF(O110=0,"",O110*O111*O112)</f>
        <v/>
      </c>
      <c r="P113" s="659" t="str">
        <f t="shared" si="11"/>
        <v/>
      </c>
      <c r="Q113" s="659" t="str">
        <f t="shared" si="11"/>
        <v/>
      </c>
      <c r="R113" s="652"/>
      <c r="S113" s="652"/>
      <c r="T113" s="652"/>
    </row>
    <row r="114" spans="1:20" ht="40.5" hidden="1" customHeight="1">
      <c r="A114" s="877"/>
      <c r="B114" s="882" t="s">
        <v>100</v>
      </c>
      <c r="C114" s="883"/>
      <c r="D114" s="884"/>
      <c r="E114" s="449">
        <f>IF(E107=0,"",((E107*E108*60)/E109)*E113*E106)</f>
        <v>750.92512499999998</v>
      </c>
      <c r="F114" s="449"/>
      <c r="G114" s="449">
        <f t="shared" ref="G114:Q114" si="12">IF(G107=0,"",((G107*G108*60)/G109)*G113*G106)</f>
        <v>1976.9508000000001</v>
      </c>
      <c r="H114" s="449">
        <f t="shared" si="12"/>
        <v>632.50505999999996</v>
      </c>
      <c r="I114" s="449">
        <v>620</v>
      </c>
      <c r="J114" s="449">
        <f t="shared" si="12"/>
        <v>1235.5942500000001</v>
      </c>
      <c r="K114" s="449">
        <f t="shared" si="12"/>
        <v>654.31557931034479</v>
      </c>
      <c r="L114" s="449">
        <f t="shared" si="12"/>
        <v>654.31557931034479</v>
      </c>
      <c r="M114" s="449">
        <f t="shared" si="12"/>
        <v>910.21227272727265</v>
      </c>
      <c r="N114" s="449" t="str">
        <f t="shared" si="12"/>
        <v/>
      </c>
      <c r="O114" s="449" t="str">
        <f t="shared" si="12"/>
        <v/>
      </c>
      <c r="P114" s="449" t="str">
        <f t="shared" si="12"/>
        <v/>
      </c>
      <c r="Q114" s="450" t="str">
        <f t="shared" si="12"/>
        <v/>
      </c>
      <c r="R114" s="614"/>
      <c r="S114" s="614"/>
      <c r="T114" s="614"/>
    </row>
    <row r="115" spans="1:20" ht="42" hidden="1" customHeight="1">
      <c r="A115" s="877"/>
      <c r="B115" s="888" t="s">
        <v>133</v>
      </c>
      <c r="C115" s="889"/>
      <c r="D115" s="890"/>
      <c r="E115" s="451">
        <f>IF(E114="","",E114)</f>
        <v>750.92512499999998</v>
      </c>
      <c r="F115" s="451"/>
      <c r="G115" s="451">
        <f>IF(G114="","",IF(G114&gt;=E115*G112,E115*G112,G114))</f>
        <v>743.41587374999995</v>
      </c>
      <c r="H115" s="451">
        <f t="shared" ref="H115:Q115" si="13">IF(H114="","",IF(H114&gt;=G115*H112,G115*H112,H114))</f>
        <v>632.50505999999996</v>
      </c>
      <c r="I115" s="451">
        <f t="shared" si="13"/>
        <v>600.87980699999991</v>
      </c>
      <c r="J115" s="451">
        <f t="shared" si="13"/>
        <v>594.8710089299999</v>
      </c>
      <c r="K115" s="451">
        <f t="shared" si="13"/>
        <v>588.92229884069991</v>
      </c>
      <c r="L115" s="451">
        <f t="shared" si="13"/>
        <v>583.03307585229288</v>
      </c>
      <c r="M115" s="451">
        <f t="shared" si="13"/>
        <v>553.88142205967824</v>
      </c>
      <c r="N115" s="451" t="str">
        <f t="shared" si="13"/>
        <v/>
      </c>
      <c r="O115" s="451" t="str">
        <f t="shared" si="13"/>
        <v/>
      </c>
      <c r="P115" s="451" t="str">
        <f t="shared" si="13"/>
        <v/>
      </c>
      <c r="Q115" s="452" t="str">
        <f t="shared" si="13"/>
        <v/>
      </c>
      <c r="R115" s="614"/>
      <c r="S115" s="614"/>
      <c r="T115" s="614"/>
    </row>
    <row r="116" spans="1:20" ht="41.25" hidden="1" customHeight="1" thickBot="1">
      <c r="A116" s="658"/>
      <c r="B116" s="873" t="s">
        <v>102</v>
      </c>
      <c r="C116" s="874"/>
      <c r="D116" s="875"/>
      <c r="E116" s="660" t="e">
        <f>IF(E115="","",IF(G115="","",IF((E114*PRODUCT(H$49:$R$49,#REF!)&lt;$D$60),"N/G","")))</f>
        <v>#REF!</v>
      </c>
      <c r="F116" s="660"/>
      <c r="G116" s="660" t="e">
        <f>IF(G115="","",IF(H115="","",IF((G114*PRODUCT(I$49:$R$49,#REF!)&lt;$D$60),"N/G","")))</f>
        <v>#REF!</v>
      </c>
      <c r="H116" s="660" t="e">
        <f>IF(H115="","",IF(I115="","",IF((H114*PRODUCT(J$49:$R$49,#REF!)&lt;$D$60),"N/G","")))</f>
        <v>#REF!</v>
      </c>
      <c r="I116" s="660" t="e">
        <f>IF(I115="","",IF(J115="","",IF((I114*PRODUCT(K$49:$R$49,#REF!)&lt;$D$60),"N/G","")))</f>
        <v>#REF!</v>
      </c>
      <c r="J116" s="660" t="e">
        <f>IF(J115="","",IF(K115="","",IF((J114*PRODUCT(L$49:$R$49,#REF!)&lt;$D$60),"N/G","")))</f>
        <v>#REF!</v>
      </c>
      <c r="K116" s="660" t="e">
        <f>IF(K115="","",IF(L115="","",IF((K114*PRODUCT(M$49:$R$49,#REF!)&lt;$D$60),"N/G","")))</f>
        <v>#REF!</v>
      </c>
      <c r="L116" s="660" t="e">
        <f>IF(L115="","",IF(M115="","",IF((L114*PRODUCT(N$49:$R$49,#REF!)&lt;$D$60),"N/G","")))</f>
        <v>#REF!</v>
      </c>
      <c r="M116" s="660" t="str">
        <f>IF(M115="","",IF(N115="","",IF((M114*PRODUCT(O$49:$R$49,#REF!)&lt;$D$60),"N/G","")))</f>
        <v/>
      </c>
      <c r="N116" s="660" t="str">
        <f>IF(N115="","",IF(O115="","",IF((N114*PRODUCT(P$49:$R$49,#REF!)&lt;$D$60),"N/G","")))</f>
        <v/>
      </c>
      <c r="O116" s="660" t="str">
        <f>IF(O115="","",IF(P115="","",IF((O114*PRODUCT(Q$49:$R$49,#REF!)&lt;$D$60),"N/G","")))</f>
        <v/>
      </c>
      <c r="P116" s="660" t="str">
        <f>IF(P115="","",IF(Q115="","",IF((P114*PRODUCT(R$49:$R$49,#REF!)&lt;$D$60),"N/G","")))</f>
        <v/>
      </c>
      <c r="Q116" s="661" t="str">
        <f>IF(Q115="","",IF(R115="","",IF((Q114*PRODUCT($R$49:R$49,#REF!)&lt;$D$60),"N/G","")))</f>
        <v/>
      </c>
      <c r="R116" s="614"/>
      <c r="S116" s="614"/>
      <c r="T116" s="614"/>
    </row>
    <row r="117" spans="1:20" ht="9" hidden="1" customHeight="1">
      <c r="A117" s="615"/>
      <c r="B117" s="616"/>
      <c r="C117" s="616"/>
      <c r="D117" s="616"/>
      <c r="E117" s="662"/>
      <c r="F117" s="662"/>
      <c r="G117" s="662"/>
      <c r="H117" s="662"/>
      <c r="I117" s="662"/>
      <c r="J117" s="662"/>
      <c r="K117" s="662"/>
      <c r="L117" s="662"/>
      <c r="M117" s="662"/>
      <c r="N117" s="662"/>
      <c r="O117" s="662"/>
      <c r="P117" s="662"/>
      <c r="Q117" s="662"/>
      <c r="R117" s="614"/>
      <c r="S117" s="614"/>
      <c r="T117" s="614"/>
    </row>
    <row r="118" spans="1:20" ht="9" hidden="1" customHeight="1">
      <c r="A118" s="615"/>
      <c r="B118" s="616"/>
      <c r="C118" s="616"/>
      <c r="D118" s="616"/>
      <c r="E118" s="662"/>
      <c r="F118" s="662"/>
      <c r="G118" s="662"/>
      <c r="H118" s="662"/>
      <c r="I118" s="662"/>
      <c r="J118" s="662"/>
      <c r="K118" s="662"/>
      <c r="L118" s="662"/>
      <c r="M118" s="662"/>
      <c r="N118" s="662"/>
      <c r="O118" s="662"/>
      <c r="P118" s="662"/>
      <c r="Q118" s="662"/>
      <c r="R118" s="614"/>
      <c r="S118" s="614"/>
      <c r="T118" s="614"/>
    </row>
    <row r="119" spans="1:20" ht="22.5" hidden="1" customHeight="1" thickBot="1">
      <c r="A119" s="663" t="s">
        <v>103</v>
      </c>
      <c r="B119" s="616"/>
      <c r="D119" s="664"/>
      <c r="E119" s="665" t="e">
        <f>($C123/G112/H112/I112/J112/K112/L112/M112/N112/O112/P112/Q112)</f>
        <v>#DIV/0!</v>
      </c>
      <c r="F119" s="665"/>
      <c r="G119" s="665" t="e">
        <f>($C123/H112/I112/J112/K112/L112/M112/N112/O112/P112/Q112)</f>
        <v>#DIV/0!</v>
      </c>
      <c r="H119" s="665" t="e">
        <f>($C123/I112/J112/K112/L112/M112/N112/O112/P112/Q112)</f>
        <v>#DIV/0!</v>
      </c>
      <c r="I119" s="665" t="e">
        <f>($C123/J112/K112/L112/M112/N112/O112/P112/Q112)</f>
        <v>#DIV/0!</v>
      </c>
      <c r="J119" s="665" t="e">
        <f>($C123/K112/L112/M112/N112/O112/P112/Q112)</f>
        <v>#DIV/0!</v>
      </c>
      <c r="K119" s="665" t="e">
        <f>($C123/L112/M112/N112/O112/P112/Q112)</f>
        <v>#DIV/0!</v>
      </c>
      <c r="L119" s="665">
        <f t="shared" ref="L119:P119" si="14">IF(L112&gt;0,($C123),"")</f>
        <v>600</v>
      </c>
      <c r="M119" s="665">
        <f>IF(M112&gt;0,($C123),"")</f>
        <v>600</v>
      </c>
      <c r="N119" s="665" t="str">
        <f t="shared" si="14"/>
        <v/>
      </c>
      <c r="O119" s="665" t="str">
        <f t="shared" si="14"/>
        <v/>
      </c>
      <c r="P119" s="665" t="str">
        <f t="shared" si="14"/>
        <v/>
      </c>
      <c r="Q119" s="665" t="str">
        <f>IF(Q112&gt;0,($C123),"")</f>
        <v/>
      </c>
      <c r="R119" s="614"/>
      <c r="S119" s="614"/>
      <c r="T119" s="614"/>
    </row>
    <row r="120" spans="1:20" ht="9" hidden="1" customHeight="1">
      <c r="A120" s="615"/>
      <c r="B120" s="616"/>
      <c r="C120" s="616"/>
      <c r="D120" s="616"/>
      <c r="E120" s="617"/>
      <c r="F120" s="617"/>
      <c r="G120" s="617"/>
      <c r="H120" s="617"/>
      <c r="I120" s="617"/>
      <c r="J120" s="617"/>
      <c r="K120" s="617"/>
      <c r="L120" s="617"/>
      <c r="M120" s="617"/>
      <c r="N120" s="617"/>
      <c r="O120" s="617"/>
      <c r="P120" s="617"/>
      <c r="Q120" s="617"/>
      <c r="R120" s="614"/>
      <c r="S120" s="614"/>
      <c r="T120" s="614"/>
    </row>
    <row r="121" spans="1:20" ht="9" hidden="1" customHeight="1">
      <c r="A121" s="615"/>
      <c r="B121" s="616"/>
      <c r="C121" s="616"/>
      <c r="D121" s="616"/>
      <c r="E121" s="617"/>
      <c r="F121" s="617"/>
      <c r="G121" s="617"/>
      <c r="H121" s="617"/>
      <c r="I121" s="617"/>
      <c r="J121" s="617"/>
      <c r="K121" s="617"/>
      <c r="L121" s="617"/>
      <c r="M121" s="617"/>
      <c r="N121" s="617"/>
      <c r="O121" s="617"/>
      <c r="P121" s="617"/>
      <c r="Q121" s="617"/>
      <c r="R121" s="614"/>
      <c r="S121" s="614"/>
      <c r="T121" s="614"/>
    </row>
    <row r="122" spans="1:20" ht="9" hidden="1" customHeight="1" thickBot="1">
      <c r="A122" s="615"/>
      <c r="B122" s="616"/>
      <c r="C122" s="616"/>
      <c r="D122" s="616"/>
      <c r="E122" s="617"/>
      <c r="F122" s="617"/>
      <c r="G122" s="617"/>
      <c r="H122" s="617"/>
      <c r="I122" s="617"/>
      <c r="J122" s="617"/>
      <c r="K122" s="617"/>
      <c r="L122" s="617"/>
      <c r="M122" s="617"/>
      <c r="N122" s="617"/>
      <c r="O122" s="617"/>
      <c r="P122" s="617"/>
      <c r="Q122" s="617"/>
      <c r="R122" s="614"/>
      <c r="S122" s="614"/>
      <c r="T122" s="614"/>
    </row>
    <row r="123" spans="1:20" ht="38.25" hidden="1" customHeight="1" thickBot="1">
      <c r="A123" s="807" t="s">
        <v>104</v>
      </c>
      <c r="B123" s="808"/>
      <c r="C123" s="618">
        <f>Q147</f>
        <v>600</v>
      </c>
      <c r="D123" s="615" t="s">
        <v>105</v>
      </c>
      <c r="E123" s="619">
        <f>IF(C123="","",C123*1.2 )</f>
        <v>720</v>
      </c>
      <c r="F123" s="666"/>
      <c r="G123" s="807" t="s">
        <v>106</v>
      </c>
      <c r="H123" s="808"/>
      <c r="I123" s="619"/>
      <c r="J123" s="616" t="s">
        <v>107</v>
      </c>
      <c r="K123" s="619"/>
      <c r="L123" s="809" t="s">
        <v>108</v>
      </c>
      <c r="M123" s="810"/>
      <c r="N123" s="618"/>
      <c r="O123" s="807" t="s">
        <v>134</v>
      </c>
      <c r="P123" s="808"/>
      <c r="Q123" s="618"/>
      <c r="R123" s="614"/>
      <c r="S123" s="614"/>
      <c r="T123" s="614"/>
    </row>
    <row r="124" spans="1:20" ht="19.5" hidden="1" customHeight="1">
      <c r="E124" s="621"/>
      <c r="F124" s="621"/>
      <c r="G124" s="621"/>
      <c r="H124" s="621"/>
      <c r="I124" s="621"/>
      <c r="J124" s="621"/>
      <c r="K124" s="621"/>
      <c r="L124" s="621"/>
      <c r="M124" s="614"/>
      <c r="N124" s="614"/>
      <c r="O124" s="614"/>
      <c r="P124" s="614"/>
      <c r="Q124" s="614"/>
      <c r="R124" s="614"/>
      <c r="S124" s="614"/>
      <c r="T124" s="614"/>
    </row>
    <row r="125" spans="1:20" hidden="1"/>
    <row r="126" spans="1:20" hidden="1"/>
    <row r="127" spans="1:20" ht="27" customHeight="1">
      <c r="A127" s="667"/>
    </row>
    <row r="128" spans="1:20" ht="15">
      <c r="A128" s="891"/>
      <c r="B128" s="891"/>
      <c r="C128" s="891"/>
      <c r="D128" s="891"/>
      <c r="E128" s="891"/>
      <c r="F128" s="891"/>
      <c r="G128" s="891"/>
      <c r="H128" s="891"/>
      <c r="I128" s="891"/>
      <c r="J128" s="891"/>
      <c r="K128" s="891"/>
      <c r="L128" s="891"/>
      <c r="M128" s="891"/>
      <c r="N128" s="891"/>
      <c r="O128" s="891"/>
      <c r="P128" s="891"/>
      <c r="Q128" s="891"/>
      <c r="R128" s="891"/>
      <c r="S128" s="668"/>
      <c r="T128" s="668"/>
    </row>
    <row r="129" spans="1:20" ht="15">
      <c r="A129" s="891"/>
      <c r="B129" s="891"/>
      <c r="C129" s="891"/>
      <c r="D129" s="891"/>
      <c r="E129" s="891"/>
      <c r="F129" s="891"/>
      <c r="G129" s="891"/>
      <c r="H129" s="891"/>
      <c r="I129" s="891"/>
      <c r="J129" s="891"/>
      <c r="K129" s="891"/>
      <c r="L129" s="891"/>
      <c r="M129" s="891"/>
      <c r="N129" s="891"/>
      <c r="O129" s="891"/>
      <c r="P129" s="891"/>
      <c r="Q129" s="891"/>
      <c r="R129" s="891"/>
      <c r="S129" s="668"/>
      <c r="T129" s="668"/>
    </row>
    <row r="130" spans="1:20" ht="15">
      <c r="A130" s="891"/>
      <c r="B130" s="891"/>
      <c r="C130" s="891"/>
      <c r="D130" s="891"/>
      <c r="E130" s="891"/>
      <c r="F130" s="891"/>
      <c r="G130" s="891"/>
      <c r="H130" s="891"/>
      <c r="I130" s="891"/>
      <c r="J130" s="891"/>
      <c r="K130" s="891"/>
      <c r="L130" s="891"/>
      <c r="M130" s="891"/>
      <c r="N130" s="891"/>
      <c r="O130" s="891"/>
      <c r="P130" s="891"/>
      <c r="Q130" s="891"/>
      <c r="R130" s="891"/>
      <c r="S130" s="668"/>
      <c r="T130" s="668"/>
    </row>
    <row r="131" spans="1:20" ht="15">
      <c r="A131" s="891"/>
      <c r="B131" s="891"/>
      <c r="C131" s="891"/>
      <c r="D131" s="891"/>
      <c r="E131" s="891"/>
      <c r="F131" s="891"/>
      <c r="G131" s="891"/>
      <c r="H131" s="891"/>
      <c r="I131" s="891"/>
      <c r="J131" s="891"/>
      <c r="K131" s="891"/>
      <c r="L131" s="891"/>
      <c r="M131" s="891"/>
      <c r="N131" s="891"/>
      <c r="O131" s="891"/>
      <c r="P131" s="891"/>
      <c r="Q131" s="891"/>
      <c r="R131" s="891"/>
      <c r="S131" s="668"/>
      <c r="T131" s="668"/>
    </row>
    <row r="132" spans="1:20" ht="15">
      <c r="A132" s="891"/>
      <c r="B132" s="891"/>
      <c r="C132" s="891"/>
      <c r="D132" s="891"/>
      <c r="E132" s="891"/>
      <c r="F132" s="891"/>
      <c r="G132" s="891"/>
      <c r="H132" s="891"/>
      <c r="I132" s="891"/>
      <c r="J132" s="891"/>
      <c r="K132" s="891"/>
      <c r="L132" s="891"/>
      <c r="M132" s="891"/>
      <c r="N132" s="891"/>
      <c r="O132" s="891"/>
      <c r="P132" s="891"/>
      <c r="Q132" s="891"/>
      <c r="R132" s="891"/>
      <c r="S132" s="668"/>
      <c r="T132" s="668"/>
    </row>
    <row r="133" spans="1:20" ht="15">
      <c r="A133" s="891"/>
      <c r="B133" s="891"/>
      <c r="C133" s="891"/>
      <c r="D133" s="891"/>
      <c r="E133" s="891"/>
      <c r="F133" s="891"/>
      <c r="G133" s="891"/>
      <c r="H133" s="891"/>
      <c r="I133" s="891"/>
      <c r="J133" s="891"/>
      <c r="K133" s="891"/>
      <c r="L133" s="891"/>
      <c r="M133" s="891"/>
      <c r="N133" s="891"/>
      <c r="O133" s="891"/>
      <c r="P133" s="891"/>
      <c r="Q133" s="891"/>
      <c r="R133" s="891"/>
      <c r="S133" s="668"/>
      <c r="T133" s="668"/>
    </row>
    <row r="134" spans="1:20" ht="15">
      <c r="A134" s="891"/>
      <c r="B134" s="891"/>
      <c r="C134" s="891"/>
      <c r="D134" s="891"/>
      <c r="E134" s="891"/>
      <c r="F134" s="891"/>
      <c r="G134" s="891"/>
      <c r="H134" s="891"/>
      <c r="I134" s="891"/>
      <c r="J134" s="891"/>
      <c r="K134" s="891"/>
      <c r="L134" s="891"/>
      <c r="M134" s="891"/>
      <c r="N134" s="891"/>
      <c r="O134" s="891"/>
      <c r="P134" s="891"/>
      <c r="Q134" s="891"/>
      <c r="R134" s="891"/>
      <c r="S134" s="668"/>
      <c r="T134" s="668"/>
    </row>
    <row r="135" spans="1:20" ht="15">
      <c r="A135" s="891"/>
      <c r="B135" s="891"/>
      <c r="C135" s="891"/>
      <c r="D135" s="891"/>
      <c r="E135" s="891"/>
      <c r="F135" s="891"/>
      <c r="G135" s="891"/>
      <c r="H135" s="891"/>
      <c r="I135" s="891"/>
      <c r="J135" s="891"/>
      <c r="K135" s="891"/>
      <c r="L135" s="891"/>
      <c r="M135" s="891"/>
      <c r="N135" s="891"/>
      <c r="O135" s="891"/>
      <c r="P135" s="891"/>
      <c r="Q135" s="891"/>
      <c r="R135" s="891"/>
      <c r="S135" s="668"/>
      <c r="T135" s="668"/>
    </row>
    <row r="136" spans="1:20" ht="15">
      <c r="A136" s="891"/>
      <c r="B136" s="891"/>
      <c r="C136" s="891"/>
      <c r="D136" s="891"/>
      <c r="E136" s="891"/>
      <c r="F136" s="891"/>
      <c r="G136" s="891"/>
      <c r="H136" s="891"/>
      <c r="I136" s="891"/>
      <c r="J136" s="891"/>
      <c r="K136" s="891"/>
      <c r="L136" s="891"/>
      <c r="M136" s="891"/>
      <c r="N136" s="891"/>
      <c r="O136" s="891"/>
      <c r="P136" s="891"/>
      <c r="Q136" s="891"/>
      <c r="R136" s="891"/>
      <c r="S136" s="668"/>
      <c r="T136" s="668"/>
    </row>
    <row r="137" spans="1:20" ht="15">
      <c r="A137" s="891"/>
      <c r="B137" s="891"/>
      <c r="C137" s="891"/>
      <c r="D137" s="891"/>
      <c r="E137" s="891"/>
      <c r="F137" s="891"/>
      <c r="G137" s="891"/>
      <c r="H137" s="891"/>
      <c r="I137" s="891"/>
      <c r="J137" s="891"/>
      <c r="K137" s="891"/>
      <c r="L137" s="891"/>
      <c r="M137" s="891"/>
      <c r="N137" s="891"/>
      <c r="O137" s="891"/>
      <c r="P137" s="891"/>
      <c r="Q137" s="891"/>
      <c r="R137" s="891"/>
      <c r="S137" s="668"/>
      <c r="T137" s="668"/>
    </row>
    <row r="138" spans="1:20" ht="15">
      <c r="A138" s="891"/>
      <c r="B138" s="891"/>
      <c r="C138" s="891"/>
      <c r="D138" s="891"/>
      <c r="E138" s="891"/>
      <c r="F138" s="891"/>
      <c r="G138" s="891"/>
      <c r="H138" s="891"/>
      <c r="I138" s="891"/>
      <c r="J138" s="891"/>
      <c r="K138" s="891"/>
      <c r="L138" s="891"/>
      <c r="M138" s="891"/>
      <c r="N138" s="891"/>
      <c r="O138" s="891"/>
      <c r="P138" s="891"/>
      <c r="Q138" s="891"/>
      <c r="R138" s="891"/>
      <c r="S138" s="668"/>
      <c r="T138" s="668"/>
    </row>
    <row r="139" spans="1:20" ht="15">
      <c r="A139" s="891"/>
      <c r="B139" s="891"/>
      <c r="C139" s="891"/>
      <c r="D139" s="891"/>
      <c r="E139" s="891"/>
      <c r="F139" s="891"/>
      <c r="G139" s="891"/>
      <c r="H139" s="891"/>
      <c r="I139" s="891"/>
      <c r="J139" s="891"/>
      <c r="K139" s="891"/>
      <c r="L139" s="891"/>
      <c r="M139" s="891"/>
      <c r="N139" s="891"/>
      <c r="O139" s="891"/>
      <c r="P139" s="891"/>
      <c r="Q139" s="891"/>
      <c r="R139" s="891"/>
      <c r="S139" s="668"/>
      <c r="T139" s="668"/>
    </row>
    <row r="140" spans="1:20" ht="15">
      <c r="A140" s="891"/>
      <c r="B140" s="891"/>
      <c r="C140" s="891"/>
      <c r="D140" s="891"/>
      <c r="E140" s="891"/>
      <c r="F140" s="891"/>
      <c r="G140" s="891"/>
      <c r="H140" s="891"/>
      <c r="I140" s="891"/>
      <c r="J140" s="891"/>
      <c r="K140" s="891"/>
      <c r="L140" s="891"/>
      <c r="M140" s="891"/>
      <c r="N140" s="891"/>
      <c r="O140" s="891"/>
      <c r="P140" s="891"/>
      <c r="Q140" s="891"/>
      <c r="R140" s="891"/>
      <c r="S140" s="668"/>
      <c r="T140" s="668"/>
    </row>
    <row r="141" spans="1:20" ht="15">
      <c r="A141" s="891"/>
      <c r="B141" s="891"/>
      <c r="C141" s="891"/>
      <c r="D141" s="891"/>
      <c r="E141" s="891"/>
      <c r="F141" s="891"/>
      <c r="G141" s="891"/>
      <c r="H141" s="891"/>
      <c r="I141" s="891"/>
      <c r="J141" s="891"/>
      <c r="K141" s="891"/>
      <c r="L141" s="891"/>
      <c r="M141" s="891"/>
      <c r="N141" s="891"/>
      <c r="O141" s="891"/>
      <c r="P141" s="891"/>
      <c r="Q141" s="891"/>
      <c r="R141" s="891"/>
      <c r="S141" s="668"/>
      <c r="T141" s="668"/>
    </row>
    <row r="147" spans="17:17">
      <c r="Q147" s="530">
        <v>600</v>
      </c>
    </row>
  </sheetData>
  <sheetProtection sheet="1" objects="1" scenarios="1"/>
  <mergeCells count="100">
    <mergeCell ref="A123:B123"/>
    <mergeCell ref="G123:H123"/>
    <mergeCell ref="L123:M123"/>
    <mergeCell ref="O123:P123"/>
    <mergeCell ref="A128:R141"/>
    <mergeCell ref="B116:D116"/>
    <mergeCell ref="A103:A106"/>
    <mergeCell ref="B103:D103"/>
    <mergeCell ref="B104:D104"/>
    <mergeCell ref="B105:D105"/>
    <mergeCell ref="B106:D106"/>
    <mergeCell ref="A107:A115"/>
    <mergeCell ref="B107:D107"/>
    <mergeCell ref="B108:D108"/>
    <mergeCell ref="B109:D109"/>
    <mergeCell ref="B110:D110"/>
    <mergeCell ref="B111:D111"/>
    <mergeCell ref="B112:D112"/>
    <mergeCell ref="B113:D113"/>
    <mergeCell ref="B114:D114"/>
    <mergeCell ref="B115:D115"/>
    <mergeCell ref="A102:D102"/>
    <mergeCell ref="L65:P66"/>
    <mergeCell ref="Q65:R66"/>
    <mergeCell ref="B67:J68"/>
    <mergeCell ref="L67:P68"/>
    <mergeCell ref="Q67:R68"/>
    <mergeCell ref="L69:P70"/>
    <mergeCell ref="Q69:R70"/>
    <mergeCell ref="O71:P72"/>
    <mergeCell ref="Q71:R72"/>
    <mergeCell ref="C79:E79"/>
    <mergeCell ref="G79:O79"/>
    <mergeCell ref="A101:D101"/>
    <mergeCell ref="B61:J62"/>
    <mergeCell ref="L61:P62"/>
    <mergeCell ref="Q61:R62"/>
    <mergeCell ref="B63:J64"/>
    <mergeCell ref="L63:P64"/>
    <mergeCell ref="Q63:R64"/>
    <mergeCell ref="B57:J58"/>
    <mergeCell ref="L57:P58"/>
    <mergeCell ref="Q57:R58"/>
    <mergeCell ref="B59:J60"/>
    <mergeCell ref="L59:P60"/>
    <mergeCell ref="Q59:R60"/>
    <mergeCell ref="B53:J54"/>
    <mergeCell ref="L53:P54"/>
    <mergeCell ref="Q53:R54"/>
    <mergeCell ref="B55:J56"/>
    <mergeCell ref="L55:P56"/>
    <mergeCell ref="Q55:R56"/>
    <mergeCell ref="P47:Q47"/>
    <mergeCell ref="B49:J50"/>
    <mergeCell ref="L49:R50"/>
    <mergeCell ref="B51:J52"/>
    <mergeCell ref="L51:P52"/>
    <mergeCell ref="Q51:R52"/>
    <mergeCell ref="H37:M37"/>
    <mergeCell ref="H38:M38"/>
    <mergeCell ref="H39:M39"/>
    <mergeCell ref="H40:M40"/>
    <mergeCell ref="B47:C47"/>
    <mergeCell ref="H47:I47"/>
    <mergeCell ref="M47:N47"/>
    <mergeCell ref="H36:M36"/>
    <mergeCell ref="H25:M25"/>
    <mergeCell ref="H26:M26"/>
    <mergeCell ref="H27:M27"/>
    <mergeCell ref="H28:M28"/>
    <mergeCell ref="H29:M29"/>
    <mergeCell ref="H30:M30"/>
    <mergeCell ref="H31:M31"/>
    <mergeCell ref="H32:M32"/>
    <mergeCell ref="H33:M33"/>
    <mergeCell ref="H34:M34"/>
    <mergeCell ref="H35:M35"/>
    <mergeCell ref="M18:M19"/>
    <mergeCell ref="G5:H5"/>
    <mergeCell ref="K5:L5"/>
    <mergeCell ref="A6:C6"/>
    <mergeCell ref="G6:H6"/>
    <mergeCell ref="K6:L6"/>
    <mergeCell ref="B18:B19"/>
    <mergeCell ref="C18:C19"/>
    <mergeCell ref="D18:D19"/>
    <mergeCell ref="E18:E19"/>
    <mergeCell ref="G18:G19"/>
    <mergeCell ref="H18:H19"/>
    <mergeCell ref="I18:I19"/>
    <mergeCell ref="J18:J19"/>
    <mergeCell ref="K18:K19"/>
    <mergeCell ref="L18:L19"/>
    <mergeCell ref="A1:R1"/>
    <mergeCell ref="B2:C2"/>
    <mergeCell ref="O2:Q2"/>
    <mergeCell ref="A3:C4"/>
    <mergeCell ref="G3:H3"/>
    <mergeCell ref="G4:H4"/>
    <mergeCell ref="K4:L4"/>
  </mergeCells>
  <conditionalFormatting sqref="E119:F119">
    <cfRule type="expression" dxfId="92" priority="5">
      <formula>$D$27="N/G"</formula>
    </cfRule>
  </conditionalFormatting>
  <conditionalFormatting sqref="E115:Q115">
    <cfRule type="cellIs" dxfId="91" priority="6" operator="lessThan">
      <formula>$D$60</formula>
    </cfRule>
  </conditionalFormatting>
  <conditionalFormatting sqref="E116:Q118 E120:Q122">
    <cfRule type="cellIs" dxfId="90" priority="7" operator="equal">
      <formula>"N/G"</formula>
    </cfRule>
  </conditionalFormatting>
  <conditionalFormatting sqref="G119:Q119">
    <cfRule type="expression" dxfId="89" priority="4">
      <formula>H$27="N/G"</formula>
    </cfRule>
  </conditionalFormatting>
  <conditionalFormatting sqref="G44:T46 T81:T92">
    <cfRule type="cellIs" dxfId="88" priority="9" operator="equal">
      <formula>"N/G"</formula>
    </cfRule>
  </conditionalFormatting>
  <conditionalFormatting sqref="K81:K92">
    <cfRule type="expression" dxfId="87" priority="1">
      <formula>OR($J81&lt;0.0001,$J81=1)</formula>
    </cfRule>
  </conditionalFormatting>
  <conditionalFormatting sqref="Q81:S93">
    <cfRule type="cellIs" dxfId="86" priority="2" operator="equal">
      <formula>"NG"</formula>
    </cfRule>
    <cfRule type="cellIs" dxfId="85" priority="3" operator="equal">
      <formula>"OK"</formula>
    </cfRule>
    <cfRule type="cellIs" dxfId="84" priority="8" operator="lessThan">
      <formula>#REF!</formula>
    </cfRule>
  </conditionalFormatting>
  <dataValidations count="4">
    <dataValidation type="list" allowBlank="1" showInputMessage="1" showErrorMessage="1" sqref="N12" xr:uid="{07749FCD-7539-4817-91DB-3C8502180E85}">
      <formula1>$AB$1:$AC$1</formula1>
    </dataValidation>
    <dataValidation type="decimal" allowBlank="1" showInputMessage="1" showErrorMessage="1" error="Value must be between 0% to 100%." prompt="Value must be between 0% to 100%." sqref="J81:N92" xr:uid="{B60C2CBB-297F-48BF-8E37-1C4E0C821606}">
      <formula1>0</formula1>
      <formula2>1</formula2>
    </dataValidation>
    <dataValidation type="list" allowBlank="1" showInputMessage="1" showErrorMessage="1" sqref="C81:C92" xr:uid="{8F6C72A8-1B35-4480-AF3D-2881E0973822}">
      <formula1>$AB$3:$AC$3</formula1>
    </dataValidation>
    <dataValidation type="list" allowBlank="1" showInputMessage="1" showErrorMessage="1" sqref="D81:D92" xr:uid="{36720EC6-45AD-4EB1-B2CC-3150765A673C}">
      <formula1>$AB$2:$AC$2</formula1>
    </dataValidation>
  </dataValidations>
  <hyperlinks>
    <hyperlink ref="A3" r:id="rId1" xr:uid="{0D271ADA-2F6D-4C5B-93B4-DCE60BC7EFEE}"/>
    <hyperlink ref="A3:C4" r:id="rId2" display="srkpurchasing@us.sumiriko.com" xr:uid="{72A10A98-D869-4E27-9829-788948AFED8D}"/>
  </hyperlinks>
  <pageMargins left="0.25" right="0.25" top="1" bottom="1" header="0.5" footer="0.5"/>
  <pageSetup scale="59" orientation="landscape" verticalDpi="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62465" r:id="rId6" name="Option Button 1">
              <controlPr defaultSize="0" print="0" autoFill="0" autoLine="0" autoPict="0">
                <anchor moveWithCells="1" sizeWithCells="1">
                  <from>
                    <xdr:col>6</xdr:col>
                    <xdr:colOff>171450</xdr:colOff>
                    <xdr:row>9</xdr:row>
                    <xdr:rowOff>190500</xdr:rowOff>
                  </from>
                  <to>
                    <xdr:col>10</xdr:col>
                    <xdr:colOff>857250</xdr:colOff>
                    <xdr:row>10</xdr:row>
                    <xdr:rowOff>219075</xdr:rowOff>
                  </to>
                </anchor>
              </controlPr>
            </control>
          </mc:Choice>
        </mc:AlternateContent>
        <mc:AlternateContent xmlns:mc="http://schemas.openxmlformats.org/markup-compatibility/2006">
          <mc:Choice Requires="x14">
            <control shapeId="62466" r:id="rId7" name="Option Button 2">
              <controlPr defaultSize="0" print="0" autoFill="0" autoLine="0" autoPict="0">
                <anchor moveWithCells="1" sizeWithCells="1">
                  <from>
                    <xdr:col>6</xdr:col>
                    <xdr:colOff>171450</xdr:colOff>
                    <xdr:row>10</xdr:row>
                    <xdr:rowOff>200025</xdr:rowOff>
                  </from>
                  <to>
                    <xdr:col>10</xdr:col>
                    <xdr:colOff>857250</xdr:colOff>
                    <xdr:row>10</xdr:row>
                    <xdr:rowOff>457200</xdr:rowOff>
                  </to>
                </anchor>
              </controlPr>
            </control>
          </mc:Choice>
        </mc:AlternateContent>
        <mc:AlternateContent xmlns:mc="http://schemas.openxmlformats.org/markup-compatibility/2006">
          <mc:Choice Requires="x14">
            <control shapeId="62467" r:id="rId8" name="Option Button 3">
              <controlPr defaultSize="0" print="0" autoFill="0" autoLine="0" autoPict="0">
                <anchor moveWithCells="1" sizeWithCells="1">
                  <from>
                    <xdr:col>6</xdr:col>
                    <xdr:colOff>171450</xdr:colOff>
                    <xdr:row>10</xdr:row>
                    <xdr:rowOff>438150</xdr:rowOff>
                  </from>
                  <to>
                    <xdr:col>10</xdr:col>
                    <xdr:colOff>857250</xdr:colOff>
                    <xdr:row>11</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6157-4104-4380-A0F8-987243443040}">
  <sheetPr>
    <tabColor rgb="FFFFFF00"/>
    <pageSetUpPr fitToPage="1"/>
  </sheetPr>
  <dimension ref="A1:AT105"/>
  <sheetViews>
    <sheetView showGridLines="0" zoomScale="60" zoomScaleNormal="60" workbookViewId="0">
      <selection activeCell="M8" sqref="M8"/>
    </sheetView>
  </sheetViews>
  <sheetFormatPr defaultColWidth="9.140625" defaultRowHeight="23.25" outlineLevelRow="1"/>
  <cols>
    <col min="1" max="1" width="5.42578125" style="2" customWidth="1"/>
    <col min="2" max="2" width="16" style="2" customWidth="1"/>
    <col min="3" max="3" width="17.140625" style="2" customWidth="1"/>
    <col min="4" max="12" width="13.7109375" style="2" customWidth="1"/>
    <col min="13" max="13" width="16" style="2" customWidth="1"/>
    <col min="14" max="15" width="13.7109375" style="2" customWidth="1"/>
    <col min="16" max="16" width="11.7109375" style="2" customWidth="1"/>
    <col min="17" max="17" width="9.140625" style="99"/>
    <col min="18" max="18" width="17.28515625" style="99" customWidth="1"/>
    <col min="19" max="19" width="15" style="99" customWidth="1"/>
    <col min="20" max="20" width="14.7109375" style="99" customWidth="1"/>
    <col min="21" max="21" width="25.42578125" style="99" customWidth="1"/>
    <col min="22" max="22" width="25.140625" style="148" customWidth="1"/>
    <col min="23" max="23" width="10.7109375" style="148" customWidth="1"/>
    <col min="24" max="24" width="9.140625" style="148"/>
    <col min="25" max="25" width="11" style="148" bestFit="1" customWidth="1"/>
    <col min="26" max="29" width="9.140625" style="148"/>
    <col min="30" max="46" width="9.140625" style="22"/>
    <col min="47" max="16384" width="9.140625" style="2"/>
  </cols>
  <sheetData>
    <row r="1" spans="1:29" ht="12.75" customHeight="1">
      <c r="A1" s="69"/>
      <c r="B1" s="69"/>
      <c r="C1" s="69"/>
      <c r="D1" s="69"/>
      <c r="E1" s="69"/>
      <c r="F1" s="69"/>
      <c r="G1" s="69"/>
      <c r="H1" s="69"/>
      <c r="I1" s="69"/>
      <c r="J1" s="69"/>
      <c r="K1" s="69"/>
      <c r="L1" s="69"/>
      <c r="M1" s="69"/>
      <c r="N1" s="69"/>
      <c r="O1" s="69"/>
    </row>
    <row r="2" spans="1:29" ht="18" customHeight="1">
      <c r="A2" s="69"/>
      <c r="I2" s="149"/>
      <c r="J2" s="71" t="s">
        <v>76</v>
      </c>
      <c r="K2" s="72" t="s">
        <v>77</v>
      </c>
      <c r="L2" s="72" t="s">
        <v>78</v>
      </c>
      <c r="M2" s="72" t="s">
        <v>121</v>
      </c>
      <c r="N2" s="73" t="s">
        <v>79</v>
      </c>
      <c r="O2" s="150" t="s">
        <v>153</v>
      </c>
      <c r="P2" s="74"/>
      <c r="Q2" s="151"/>
      <c r="R2" s="151"/>
      <c r="S2" s="904"/>
      <c r="T2" s="904"/>
      <c r="U2" s="904"/>
      <c r="V2" s="152"/>
      <c r="W2" s="152"/>
    </row>
    <row r="3" spans="1:29" ht="18" customHeight="1">
      <c r="A3" s="69"/>
      <c r="I3" s="76"/>
      <c r="O3" s="77"/>
      <c r="P3" s="74"/>
      <c r="Q3" s="151"/>
      <c r="R3" s="151"/>
      <c r="S3" s="904"/>
      <c r="T3" s="904"/>
      <c r="U3" s="904"/>
      <c r="V3" s="152"/>
      <c r="W3" s="152"/>
    </row>
    <row r="4" spans="1:29" ht="7.5" customHeight="1">
      <c r="A4" s="69"/>
      <c r="I4" s="76"/>
      <c r="J4" s="78"/>
      <c r="K4" s="905"/>
      <c r="L4" s="905"/>
      <c r="M4" s="905"/>
      <c r="N4" s="905"/>
      <c r="O4" s="906"/>
      <c r="S4" s="904"/>
      <c r="T4" s="904"/>
      <c r="U4" s="904"/>
    </row>
    <row r="5" spans="1:29" ht="18" customHeight="1">
      <c r="A5" s="69"/>
      <c r="I5" s="907" t="s">
        <v>80</v>
      </c>
      <c r="J5" s="908"/>
      <c r="K5" s="905"/>
      <c r="L5" s="905"/>
      <c r="M5" s="905"/>
      <c r="N5" s="905"/>
      <c r="O5" s="906"/>
    </row>
    <row r="6" spans="1:29" ht="24.75" customHeight="1">
      <c r="A6" s="69"/>
      <c r="H6" s="79"/>
      <c r="I6" s="909" t="s">
        <v>81</v>
      </c>
      <c r="J6" s="910"/>
      <c r="K6" s="80"/>
      <c r="L6" s="80"/>
      <c r="M6" s="80"/>
      <c r="N6" s="80"/>
      <c r="O6" s="81"/>
    </row>
    <row r="7" spans="1:29" ht="19.5" customHeight="1">
      <c r="A7" s="69"/>
      <c r="B7" s="69"/>
      <c r="J7" s="82"/>
      <c r="K7" s="82"/>
      <c r="L7" s="82"/>
      <c r="M7" s="82"/>
      <c r="N7" s="82"/>
      <c r="O7" s="82"/>
    </row>
    <row r="8" spans="1:29" ht="38.25" customHeight="1">
      <c r="A8" s="69"/>
      <c r="B8" s="83" t="s">
        <v>0</v>
      </c>
      <c r="C8" s="911" t="str">
        <f>IF('Capacity Study (Blank)'!G5="","",'Capacity Study (Blank)'!G5)</f>
        <v/>
      </c>
      <c r="D8" s="911"/>
      <c r="E8" s="911"/>
      <c r="F8" s="83" t="s">
        <v>82</v>
      </c>
      <c r="G8" s="912" t="e">
        <f>IF(#REF!="","",#REF!)</f>
        <v>#REF!</v>
      </c>
      <c r="H8" s="912"/>
      <c r="I8" s="83" t="s">
        <v>1</v>
      </c>
      <c r="J8" s="913" t="str">
        <f>IF('Capacity Study (Blank)'!G3="","",'Capacity Study (Blank)'!G3)</f>
        <v/>
      </c>
      <c r="K8" s="913"/>
      <c r="L8" s="83" t="s">
        <v>154</v>
      </c>
      <c r="M8" s="153" t="e">
        <f>IF(#REF!="","",#REF!)</f>
        <v>#REF!</v>
      </c>
      <c r="N8" s="83" t="s">
        <v>83</v>
      </c>
      <c r="O8" s="154" t="e">
        <f>IF(#REF!="","",#REF!)</f>
        <v>#REF!</v>
      </c>
      <c r="P8" s="155"/>
      <c r="Q8" s="2"/>
      <c r="R8" s="69"/>
      <c r="S8" s="2"/>
      <c r="T8" s="2"/>
      <c r="U8" s="914"/>
      <c r="V8" s="914"/>
      <c r="W8" s="914"/>
      <c r="X8" s="914"/>
      <c r="Y8" s="914"/>
      <c r="Z8" s="22"/>
      <c r="AA8" s="22"/>
      <c r="AB8" s="22"/>
      <c r="AC8" s="22"/>
    </row>
    <row r="9" spans="1:29" ht="14.25" customHeight="1">
      <c r="B9" s="83"/>
      <c r="C9" s="83"/>
      <c r="D9" s="83"/>
      <c r="E9" s="83"/>
      <c r="V9" s="156"/>
      <c r="W9" s="152"/>
    </row>
    <row r="10" spans="1:29" ht="12.75" customHeight="1">
      <c r="V10" s="152"/>
      <c r="W10" s="152"/>
    </row>
    <row r="11" spans="1:29" ht="18" customHeight="1">
      <c r="V11" s="157"/>
      <c r="W11" s="158"/>
    </row>
    <row r="12" spans="1:29" ht="18" customHeight="1">
      <c r="M12" s="22" t="s">
        <v>155</v>
      </c>
      <c r="V12" s="159"/>
      <c r="W12" s="157"/>
    </row>
    <row r="13" spans="1:29" ht="18" customHeight="1">
      <c r="V13" s="159"/>
      <c r="W13" s="157"/>
    </row>
    <row r="14" spans="1:29" ht="18" customHeight="1">
      <c r="V14" s="159"/>
      <c r="W14" s="157"/>
    </row>
    <row r="15" spans="1:29" ht="18" customHeight="1">
      <c r="V15" s="159"/>
      <c r="W15" s="157"/>
    </row>
    <row r="16" spans="1:29">
      <c r="S16" s="160"/>
      <c r="T16" s="160"/>
      <c r="U16" s="160"/>
      <c r="V16" s="159"/>
      <c r="W16" s="157"/>
    </row>
    <row r="17" spans="18:23">
      <c r="R17" s="100"/>
      <c r="S17" s="161"/>
      <c r="T17" s="161"/>
      <c r="U17" s="161"/>
      <c r="V17" s="162"/>
      <c r="W17" s="163"/>
    </row>
    <row r="18" spans="18:23">
      <c r="R18" s="100"/>
      <c r="S18" s="100"/>
      <c r="T18" s="100"/>
      <c r="U18" s="100"/>
      <c r="V18" s="162"/>
      <c r="W18" s="163"/>
    </row>
    <row r="19" spans="18:23">
      <c r="R19" s="100"/>
      <c r="S19" s="915" t="s">
        <v>156</v>
      </c>
      <c r="T19" s="915"/>
      <c r="U19" s="915"/>
      <c r="V19" s="915"/>
      <c r="W19" s="163"/>
    </row>
    <row r="20" spans="18:23" ht="40.5">
      <c r="R20" s="100"/>
      <c r="S20" s="164" t="s">
        <v>1</v>
      </c>
      <c r="T20" s="164" t="s">
        <v>157</v>
      </c>
      <c r="U20" s="164" t="s">
        <v>158</v>
      </c>
      <c r="V20" s="164" t="s">
        <v>159</v>
      </c>
      <c r="W20" s="163"/>
    </row>
    <row r="21" spans="18:23">
      <c r="R21" s="100"/>
      <c r="S21" s="165">
        <f>D40</f>
        <v>0</v>
      </c>
      <c r="T21" s="161" t="str">
        <f>IF(D$41=0,"",+D$41)</f>
        <v/>
      </c>
      <c r="U21" s="161" t="str">
        <f>IF($D$51=0,"",+$D$51)</f>
        <v/>
      </c>
      <c r="V21" s="166" t="str">
        <f>IF(T21="","",D$41/D$57)</f>
        <v/>
      </c>
      <c r="W21" s="163"/>
    </row>
    <row r="22" spans="18:23">
      <c r="R22" s="100"/>
      <c r="S22" s="165">
        <f>E40</f>
        <v>0</v>
      </c>
      <c r="T22" s="161" t="str">
        <f>IF(E$41=0,"",+E$41)</f>
        <v/>
      </c>
      <c r="U22" s="161" t="str">
        <f>IF($E$51=0,"",+$E$51)</f>
        <v/>
      </c>
      <c r="V22" s="167" t="str">
        <f>IF(T22="","",E$41/E$57)</f>
        <v/>
      </c>
      <c r="W22" s="163"/>
    </row>
    <row r="23" spans="18:23">
      <c r="R23" s="100"/>
      <c r="S23" s="165">
        <f>F40</f>
        <v>0</v>
      </c>
      <c r="T23" s="161" t="str">
        <f>IF(F$41=0,"",+F$41)</f>
        <v/>
      </c>
      <c r="U23" s="161" t="str">
        <f>IF($F$51=0,"",+$F$51)</f>
        <v/>
      </c>
      <c r="V23" s="167" t="str">
        <f>IF(T23="","",F$41/F$57)</f>
        <v/>
      </c>
      <c r="W23" s="163"/>
    </row>
    <row r="24" spans="18:23">
      <c r="R24" s="100"/>
      <c r="S24" s="165">
        <f>G40</f>
        <v>0</v>
      </c>
      <c r="T24" s="161" t="str">
        <f>IF(G$41=0,"",+G$41)</f>
        <v/>
      </c>
      <c r="U24" s="161" t="str">
        <f>IF($G$51=0,"",+$G$51)</f>
        <v/>
      </c>
      <c r="V24" s="167" t="str">
        <f>IF(T24="","",G$41/G$57)</f>
        <v/>
      </c>
      <c r="W24" s="168"/>
    </row>
    <row r="25" spans="18:23">
      <c r="R25" s="100"/>
      <c r="S25" s="165">
        <f>H40</f>
        <v>0</v>
      </c>
      <c r="T25" s="161" t="str">
        <f>IF(H$41=0,"",+H$41)</f>
        <v/>
      </c>
      <c r="U25" s="161" t="str">
        <f>IF($H$51=0,"",+$H$51)</f>
        <v/>
      </c>
      <c r="V25" s="167" t="str">
        <f>IF(T25="","",H$41/H$57)</f>
        <v/>
      </c>
      <c r="W25" s="168"/>
    </row>
    <row r="26" spans="18:23">
      <c r="R26" s="100"/>
      <c r="S26" s="165">
        <f>I40</f>
        <v>0</v>
      </c>
      <c r="T26" s="161" t="str">
        <f>IF(I$41=0,"",+I$41)</f>
        <v/>
      </c>
      <c r="U26" s="161" t="str">
        <f>IF($I$51=0,"",+$I$51)</f>
        <v/>
      </c>
      <c r="V26" s="167" t="str">
        <f>IF(T26="","",I$41/I$57)</f>
        <v/>
      </c>
      <c r="W26" s="168"/>
    </row>
    <row r="27" spans="18:23">
      <c r="R27" s="100"/>
      <c r="S27" s="165">
        <f>J40</f>
        <v>0</v>
      </c>
      <c r="T27" s="161" t="str">
        <f>IF(J$41=0,"",+J$41)</f>
        <v/>
      </c>
      <c r="U27" s="161" t="str">
        <f>IF($J$51=0,"",+$J$51)</f>
        <v/>
      </c>
      <c r="V27" s="167" t="str">
        <f>IF(T27="","",J$41/J$57)</f>
        <v/>
      </c>
      <c r="W27" s="168"/>
    </row>
    <row r="28" spans="18:23">
      <c r="R28" s="100"/>
      <c r="S28" s="165">
        <f>K40</f>
        <v>0</v>
      </c>
      <c r="T28" s="161" t="str">
        <f>IF(K$41=0,"",+K$41)</f>
        <v/>
      </c>
      <c r="U28" s="161" t="str">
        <f>IF($K$51=0,"",+$K$51)</f>
        <v/>
      </c>
      <c r="V28" s="167" t="str">
        <f>IF(T28="","",K$41/K$57)</f>
        <v/>
      </c>
      <c r="W28" s="168"/>
    </row>
    <row r="29" spans="18:23">
      <c r="R29" s="100"/>
      <c r="S29" s="165">
        <f>L40</f>
        <v>0</v>
      </c>
      <c r="T29" s="161" t="str">
        <f>IF(L$41=0,"",+L$41)</f>
        <v/>
      </c>
      <c r="U29" s="161" t="str">
        <f>IF($L$51=0,"",+$L$51)</f>
        <v/>
      </c>
      <c r="V29" s="167" t="str">
        <f>IF(T29="","",L$41/L$57)</f>
        <v/>
      </c>
      <c r="W29" s="168"/>
    </row>
    <row r="30" spans="18:23">
      <c r="R30" s="100"/>
      <c r="S30" s="165">
        <f>M40</f>
        <v>0</v>
      </c>
      <c r="T30" s="161" t="str">
        <f>IF(M$41=0,"",+M$41)</f>
        <v/>
      </c>
      <c r="U30" s="161" t="str">
        <f>IF($M$51=0,"",+$M$51)</f>
        <v/>
      </c>
      <c r="V30" s="167" t="str">
        <f>IF(T30="","",M$41/M$57)</f>
        <v/>
      </c>
      <c r="W30" s="168"/>
    </row>
    <row r="31" spans="18:23">
      <c r="R31" s="100"/>
      <c r="S31" s="165">
        <f>N40</f>
        <v>0</v>
      </c>
      <c r="T31" s="161" t="str">
        <f>IF(N$41=0,"",+N$41)</f>
        <v/>
      </c>
      <c r="U31" s="161" t="str">
        <f>IF($N$51=0,"",+$N$51)</f>
        <v/>
      </c>
      <c r="V31" s="167" t="str">
        <f>IF(T31="","",N$41/N$57)</f>
        <v/>
      </c>
      <c r="W31" s="168"/>
    </row>
    <row r="32" spans="18:23">
      <c r="R32" s="100"/>
      <c r="S32" s="165">
        <f>O40</f>
        <v>0</v>
      </c>
      <c r="T32" s="161" t="str">
        <f>IF(O$41=0,"",+O$41)</f>
        <v/>
      </c>
      <c r="U32" s="161" t="str">
        <f>IF($O$51=0,"",+$O$51)</f>
        <v/>
      </c>
      <c r="V32" s="167" t="str">
        <f>IF(T32="","",O$41/O$57)</f>
        <v/>
      </c>
      <c r="W32" s="168"/>
    </row>
    <row r="33" spans="2:25">
      <c r="R33" s="100"/>
      <c r="S33" s="161"/>
      <c r="T33" s="161">
        <f>SUM(T21:T32)</f>
        <v>0</v>
      </c>
      <c r="U33" s="161">
        <f>SUM(U21:U32)</f>
        <v>0</v>
      </c>
      <c r="V33" s="167">
        <f>SUM(V21:V32)</f>
        <v>0</v>
      </c>
      <c r="W33" s="168"/>
    </row>
    <row r="34" spans="2:25">
      <c r="R34" s="100"/>
      <c r="S34" s="161"/>
      <c r="T34" s="161"/>
      <c r="U34" s="169" t="s">
        <v>160</v>
      </c>
      <c r="V34" s="170">
        <f>V33</f>
        <v>0</v>
      </c>
      <c r="W34" s="168"/>
    </row>
    <row r="35" spans="2:25">
      <c r="R35" s="100"/>
      <c r="S35" s="171"/>
      <c r="T35" s="172"/>
      <c r="U35" s="173" t="s">
        <v>161</v>
      </c>
      <c r="V35" s="174">
        <f>1-V34</f>
        <v>1</v>
      </c>
      <c r="W35" s="168"/>
    </row>
    <row r="36" spans="2:25">
      <c r="R36" s="100"/>
      <c r="S36" s="100"/>
      <c r="T36" s="100"/>
      <c r="U36" s="100"/>
      <c r="V36" s="175"/>
      <c r="W36" s="168"/>
    </row>
    <row r="39" spans="2:25" ht="21.75" customHeight="1" thickBot="1">
      <c r="B39" s="176"/>
    </row>
    <row r="40" spans="2:25" ht="48" customHeight="1" thickBot="1">
      <c r="B40" s="902" t="s">
        <v>162</v>
      </c>
      <c r="C40" s="903"/>
      <c r="D40" s="85"/>
      <c r="E40" s="85"/>
      <c r="F40" s="85"/>
      <c r="G40" s="85"/>
      <c r="H40" s="85"/>
      <c r="I40" s="85"/>
      <c r="J40" s="85"/>
      <c r="K40" s="85"/>
      <c r="L40" s="85"/>
      <c r="M40" s="85"/>
      <c r="N40" s="85"/>
      <c r="O40" s="86"/>
      <c r="P40" s="179" t="s">
        <v>163</v>
      </c>
      <c r="T40" s="180"/>
      <c r="U40" s="181"/>
    </row>
    <row r="41" spans="2:25" ht="45" customHeight="1" thickBot="1">
      <c r="B41" s="894" t="s">
        <v>164</v>
      </c>
      <c r="C41" s="895"/>
      <c r="D41" s="183"/>
      <c r="E41" s="183"/>
      <c r="F41" s="183"/>
      <c r="G41" s="183"/>
      <c r="H41" s="183"/>
      <c r="I41" s="183"/>
      <c r="J41" s="183"/>
      <c r="K41" s="183"/>
      <c r="L41" s="183"/>
      <c r="M41" s="183"/>
      <c r="N41" s="183"/>
      <c r="O41" s="86"/>
      <c r="P41" s="179" t="s">
        <v>165</v>
      </c>
      <c r="T41" s="184"/>
      <c r="U41" s="184"/>
    </row>
    <row r="42" spans="2:25" ht="42.75" customHeight="1" thickBot="1">
      <c r="B42" s="894" t="s">
        <v>166</v>
      </c>
      <c r="C42" s="895"/>
      <c r="D42" s="84"/>
      <c r="E42" s="84"/>
      <c r="F42" s="185"/>
      <c r="G42" s="185"/>
      <c r="H42" s="185"/>
      <c r="I42" s="185"/>
      <c r="J42" s="185"/>
      <c r="K42" s="185"/>
      <c r="L42" s="185"/>
      <c r="M42" s="185"/>
      <c r="N42" s="185"/>
      <c r="O42" s="186"/>
      <c r="P42" s="179"/>
      <c r="T42" s="184"/>
      <c r="U42" s="184"/>
    </row>
    <row r="43" spans="2:25" ht="39.950000000000003" customHeight="1" thickBot="1">
      <c r="B43" s="177" t="s">
        <v>167</v>
      </c>
      <c r="C43" s="178" t="s">
        <v>91</v>
      </c>
      <c r="D43" s="85"/>
      <c r="E43" s="85"/>
      <c r="F43" s="85"/>
      <c r="G43" s="85"/>
      <c r="H43" s="85"/>
      <c r="I43" s="85"/>
      <c r="J43" s="85"/>
      <c r="K43" s="85"/>
      <c r="L43" s="85"/>
      <c r="M43" s="85"/>
      <c r="N43" s="85"/>
      <c r="O43" s="86"/>
      <c r="P43" s="187" t="s">
        <v>168</v>
      </c>
      <c r="T43" s="188"/>
      <c r="U43" s="896" t="s">
        <v>169</v>
      </c>
      <c r="V43" s="896"/>
      <c r="W43" s="896"/>
      <c r="X43" s="896"/>
      <c r="Y43" s="896"/>
    </row>
    <row r="44" spans="2:25" ht="39.950000000000003" customHeight="1">
      <c r="B44" s="897" t="s">
        <v>92</v>
      </c>
      <c r="C44" s="189" t="s">
        <v>93</v>
      </c>
      <c r="D44" s="88"/>
      <c r="E44" s="190"/>
      <c r="F44" s="190"/>
      <c r="G44" s="190"/>
      <c r="H44" s="190"/>
      <c r="I44" s="190"/>
      <c r="J44" s="190"/>
      <c r="K44" s="190"/>
      <c r="L44" s="190"/>
      <c r="M44" s="190"/>
      <c r="N44" s="190"/>
      <c r="O44" s="191"/>
      <c r="P44" s="187" t="s">
        <v>170</v>
      </c>
      <c r="T44" s="188"/>
      <c r="U44" s="896"/>
      <c r="V44" s="896"/>
      <c r="W44" s="896"/>
      <c r="X44" s="896"/>
      <c r="Y44" s="896"/>
    </row>
    <row r="45" spans="2:25" ht="39.950000000000003" customHeight="1">
      <c r="B45" s="898"/>
      <c r="C45" s="192" t="s">
        <v>94</v>
      </c>
      <c r="D45" s="89"/>
      <c r="E45" s="193"/>
      <c r="F45" s="193"/>
      <c r="G45" s="193"/>
      <c r="H45" s="193"/>
      <c r="I45" s="193"/>
      <c r="J45" s="193"/>
      <c r="K45" s="193"/>
      <c r="L45" s="193"/>
      <c r="M45" s="193"/>
      <c r="N45" s="193"/>
      <c r="O45" s="194"/>
      <c r="P45" s="195"/>
      <c r="T45" s="188"/>
      <c r="U45" s="896"/>
      <c r="V45" s="896"/>
      <c r="W45" s="896"/>
      <c r="X45" s="896"/>
      <c r="Y45" s="896"/>
    </row>
    <row r="46" spans="2:25" ht="39.950000000000003" customHeight="1">
      <c r="B46" s="898"/>
      <c r="C46" s="192" t="s">
        <v>95</v>
      </c>
      <c r="D46" s="90"/>
      <c r="E46" s="90"/>
      <c r="F46" s="196"/>
      <c r="G46" s="196"/>
      <c r="H46" s="196"/>
      <c r="I46" s="196"/>
      <c r="J46" s="196"/>
      <c r="K46" s="197"/>
      <c r="L46" s="197"/>
      <c r="M46" s="197"/>
      <c r="N46" s="197"/>
      <c r="O46" s="198"/>
      <c r="T46" s="188"/>
      <c r="U46" s="896"/>
      <c r="V46" s="896"/>
      <c r="W46" s="896"/>
      <c r="X46" s="896"/>
      <c r="Y46" s="896"/>
    </row>
    <row r="47" spans="2:25" ht="39.950000000000003" customHeight="1">
      <c r="B47" s="898"/>
      <c r="C47" s="192" t="s">
        <v>96</v>
      </c>
      <c r="D47" s="89"/>
      <c r="E47" s="89"/>
      <c r="F47" s="193"/>
      <c r="G47" s="193"/>
      <c r="H47" s="193"/>
      <c r="I47" s="193"/>
      <c r="J47" s="193"/>
      <c r="K47" s="193"/>
      <c r="L47" s="193"/>
      <c r="M47" s="193"/>
      <c r="N47" s="193"/>
      <c r="O47" s="194"/>
      <c r="T47" s="188"/>
      <c r="U47" s="896"/>
      <c r="V47" s="896"/>
      <c r="W47" s="896"/>
      <c r="X47" s="896"/>
      <c r="Y47" s="896"/>
    </row>
    <row r="48" spans="2:25" ht="39.950000000000003" customHeight="1">
      <c r="B48" s="898"/>
      <c r="C48" s="192" t="s">
        <v>97</v>
      </c>
      <c r="D48" s="89"/>
      <c r="E48" s="89"/>
      <c r="F48" s="193"/>
      <c r="G48" s="193"/>
      <c r="H48" s="193"/>
      <c r="I48" s="193"/>
      <c r="J48" s="193"/>
      <c r="K48" s="193"/>
      <c r="L48" s="193"/>
      <c r="M48" s="193"/>
      <c r="N48" s="193"/>
      <c r="O48" s="194"/>
      <c r="T48" s="188"/>
      <c r="U48" s="188"/>
      <c r="V48" s="188"/>
      <c r="W48" s="188"/>
    </row>
    <row r="49" spans="1:46" ht="39.950000000000003" customHeight="1">
      <c r="B49" s="898"/>
      <c r="C49" s="192" t="s">
        <v>98</v>
      </c>
      <c r="D49" s="89"/>
      <c r="E49" s="89"/>
      <c r="F49" s="193"/>
      <c r="G49" s="193"/>
      <c r="H49" s="193"/>
      <c r="I49" s="193"/>
      <c r="J49" s="193"/>
      <c r="K49" s="193"/>
      <c r="L49" s="193"/>
      <c r="M49" s="193"/>
      <c r="N49" s="193"/>
      <c r="O49" s="194"/>
      <c r="T49" s="188"/>
      <c r="U49" s="188"/>
      <c r="V49" s="188"/>
      <c r="W49" s="188"/>
    </row>
    <row r="50" spans="1:46" ht="39.950000000000003" customHeight="1">
      <c r="B50" s="898"/>
      <c r="C50" s="192" t="s">
        <v>99</v>
      </c>
      <c r="D50" s="92" t="str">
        <f>IF(D47=0,"",D47*D48*D49)</f>
        <v/>
      </c>
      <c r="E50" s="92" t="str">
        <f t="shared" ref="E50:O50" si="0">IF(E47=0,"",E47*E48*E49)</f>
        <v/>
      </c>
      <c r="F50" s="92" t="str">
        <f t="shared" si="0"/>
        <v/>
      </c>
      <c r="G50" s="92" t="str">
        <f t="shared" si="0"/>
        <v/>
      </c>
      <c r="H50" s="92" t="str">
        <f t="shared" si="0"/>
        <v/>
      </c>
      <c r="I50" s="92" t="str">
        <f t="shared" si="0"/>
        <v/>
      </c>
      <c r="J50" s="92" t="str">
        <f t="shared" si="0"/>
        <v/>
      </c>
      <c r="K50" s="92" t="str">
        <f t="shared" si="0"/>
        <v/>
      </c>
      <c r="L50" s="92" t="str">
        <f t="shared" si="0"/>
        <v/>
      </c>
      <c r="M50" s="92" t="str">
        <f t="shared" si="0"/>
        <v/>
      </c>
      <c r="N50" s="92" t="str">
        <f t="shared" si="0"/>
        <v/>
      </c>
      <c r="O50" s="93" t="str">
        <f t="shared" si="0"/>
        <v/>
      </c>
      <c r="T50" s="188"/>
      <c r="U50" s="188"/>
      <c r="V50" s="188"/>
      <c r="W50" s="188"/>
    </row>
    <row r="51" spans="1:46" ht="39.950000000000003" customHeight="1" thickBot="1">
      <c r="B51" s="899"/>
      <c r="C51" s="199" t="s">
        <v>171</v>
      </c>
      <c r="D51" s="200" t="str">
        <f>IF(D44=0,"",((D44*D45*60)/D46)*D50*D43)</f>
        <v/>
      </c>
      <c r="E51" s="200" t="str">
        <f>IF(E44=0,"",((E44*E45*60)/E46)*E50*E43)</f>
        <v/>
      </c>
      <c r="F51" s="200" t="str">
        <f>IF(F44=0,"",((F44*F45*60)/F46)*F50*F43)</f>
        <v/>
      </c>
      <c r="G51" s="200" t="str">
        <f t="shared" ref="G51:O51" si="1">IF(G44=0,"",((G44*G45*60)/G46)*G50*G43)</f>
        <v/>
      </c>
      <c r="H51" s="200" t="str">
        <f t="shared" si="1"/>
        <v/>
      </c>
      <c r="I51" s="200" t="str">
        <f t="shared" si="1"/>
        <v/>
      </c>
      <c r="J51" s="200" t="str">
        <f t="shared" si="1"/>
        <v/>
      </c>
      <c r="K51" s="200" t="str">
        <f t="shared" si="1"/>
        <v/>
      </c>
      <c r="L51" s="200" t="str">
        <f t="shared" si="1"/>
        <v/>
      </c>
      <c r="M51" s="200" t="str">
        <f t="shared" si="1"/>
        <v/>
      </c>
      <c r="N51" s="200" t="str">
        <f t="shared" si="1"/>
        <v/>
      </c>
      <c r="O51" s="201" t="str">
        <f t="shared" si="1"/>
        <v/>
      </c>
      <c r="T51" s="188"/>
      <c r="U51" s="188"/>
      <c r="V51" s="188"/>
      <c r="W51" s="188"/>
      <c r="Y51" s="202"/>
    </row>
    <row r="52" spans="1:46" ht="51.75" customHeight="1" thickBot="1">
      <c r="B52" s="203"/>
      <c r="C52" s="177" t="s">
        <v>172</v>
      </c>
      <c r="D52" s="204" t="str">
        <f>IF(D41="","",IF(OR(D51="",D41=""),"5",IF(D51&lt;D41,"5","3")))</f>
        <v/>
      </c>
      <c r="E52" s="204" t="str">
        <f t="shared" ref="E52:L52" si="2">IF(E41="","",IF(OR(E51="",E41=""),"5",IF(E51&lt;E41,"5","3")))</f>
        <v/>
      </c>
      <c r="F52" s="204" t="str">
        <f t="shared" si="2"/>
        <v/>
      </c>
      <c r="G52" s="204" t="str">
        <f t="shared" si="2"/>
        <v/>
      </c>
      <c r="H52" s="204" t="str">
        <f t="shared" si="2"/>
        <v/>
      </c>
      <c r="I52" s="204" t="str">
        <f t="shared" si="2"/>
        <v/>
      </c>
      <c r="J52" s="204" t="str">
        <f t="shared" si="2"/>
        <v/>
      </c>
      <c r="K52" s="204" t="str">
        <f t="shared" si="2"/>
        <v/>
      </c>
      <c r="L52" s="204" t="str">
        <f t="shared" si="2"/>
        <v/>
      </c>
      <c r="M52" s="204" t="str">
        <f>IF(M41="","",IF(OR(M51="",M41=""),"5",IF(M51&lt;M41,"5","3")))</f>
        <v/>
      </c>
      <c r="N52" s="204" t="str">
        <f t="shared" ref="N52:O52" si="3">IF(N41="","",IF(OR(N51="",N41=""),"5",IF(N51&lt;N41,"5","3")))</f>
        <v/>
      </c>
      <c r="O52" s="205" t="str">
        <f t="shared" si="3"/>
        <v/>
      </c>
      <c r="T52" s="188"/>
      <c r="U52" s="188"/>
      <c r="V52" s="188"/>
      <c r="W52" s="206"/>
      <c r="X52" s="168"/>
      <c r="Y52" s="207"/>
      <c r="Z52" s="168"/>
      <c r="AA52" s="168"/>
      <c r="AB52" s="168"/>
      <c r="AC52" s="168"/>
      <c r="AD52" s="70"/>
      <c r="AE52" s="70"/>
      <c r="AF52" s="70"/>
      <c r="AG52" s="70"/>
      <c r="AH52" s="70"/>
      <c r="AI52" s="70"/>
      <c r="AJ52" s="70"/>
      <c r="AK52" s="70"/>
      <c r="AL52" s="70"/>
      <c r="AM52" s="70"/>
      <c r="AN52" s="70"/>
      <c r="AO52" s="70"/>
    </row>
    <row r="53" spans="1:46" ht="7.5" customHeight="1">
      <c r="B53" s="208"/>
      <c r="C53" s="208"/>
      <c r="D53" s="209"/>
      <c r="E53" s="209"/>
      <c r="F53" s="209"/>
      <c r="G53" s="209"/>
      <c r="H53" s="209"/>
      <c r="I53" s="209"/>
      <c r="J53" s="209"/>
      <c r="K53" s="209"/>
      <c r="L53" s="209"/>
      <c r="M53" s="209"/>
      <c r="N53" s="209"/>
      <c r="O53" s="209"/>
      <c r="S53" s="188"/>
      <c r="T53" s="188"/>
      <c r="U53" s="188"/>
      <c r="V53" s="188"/>
      <c r="W53" s="206"/>
      <c r="X53" s="168"/>
      <c r="Y53" s="168"/>
      <c r="Z53" s="168"/>
      <c r="AA53" s="168"/>
      <c r="AB53" s="168"/>
      <c r="AC53" s="168"/>
      <c r="AD53" s="70"/>
      <c r="AE53" s="70"/>
      <c r="AF53" s="70"/>
      <c r="AG53" s="70"/>
      <c r="AH53" s="70"/>
      <c r="AI53" s="70"/>
      <c r="AJ53" s="70"/>
      <c r="AK53" s="70"/>
      <c r="AL53" s="70"/>
      <c r="AM53" s="70"/>
      <c r="AN53" s="70"/>
      <c r="AO53" s="70"/>
    </row>
    <row r="54" spans="1:46" ht="24" customHeight="1" thickBot="1">
      <c r="B54" s="98"/>
      <c r="C54" s="210" t="s">
        <v>173</v>
      </c>
      <c r="D54" s="211" t="e">
        <f>D41/D57</f>
        <v>#VALUE!</v>
      </c>
      <c r="E54" s="211" t="e">
        <f t="shared" ref="E54:O54" si="4">E41/E57</f>
        <v>#VALUE!</v>
      </c>
      <c r="F54" s="211" t="e">
        <f t="shared" si="4"/>
        <v>#VALUE!</v>
      </c>
      <c r="G54" s="211" t="e">
        <f t="shared" si="4"/>
        <v>#VALUE!</v>
      </c>
      <c r="H54" s="211" t="e">
        <f t="shared" si="4"/>
        <v>#VALUE!</v>
      </c>
      <c r="I54" s="211" t="e">
        <f>I41/I57</f>
        <v>#VALUE!</v>
      </c>
      <c r="J54" s="211" t="e">
        <f t="shared" si="4"/>
        <v>#VALUE!</v>
      </c>
      <c r="K54" s="211" t="e">
        <f t="shared" si="4"/>
        <v>#VALUE!</v>
      </c>
      <c r="L54" s="211" t="e">
        <f t="shared" si="4"/>
        <v>#VALUE!</v>
      </c>
      <c r="M54" s="211" t="e">
        <f t="shared" si="4"/>
        <v>#VALUE!</v>
      </c>
      <c r="N54" s="211" t="e">
        <f t="shared" si="4"/>
        <v>#VALUE!</v>
      </c>
      <c r="O54" s="212" t="e">
        <f t="shared" si="4"/>
        <v>#VALUE!</v>
      </c>
      <c r="W54" s="168"/>
      <c r="X54" s="168"/>
      <c r="Y54" s="168"/>
      <c r="Z54" s="168"/>
      <c r="AA54" s="168"/>
      <c r="AB54" s="168"/>
      <c r="AC54" s="168"/>
      <c r="AD54" s="70"/>
      <c r="AE54" s="70"/>
      <c r="AF54" s="70"/>
      <c r="AG54" s="70"/>
      <c r="AH54" s="70"/>
      <c r="AI54" s="70"/>
      <c r="AJ54" s="70"/>
      <c r="AK54" s="70"/>
      <c r="AL54" s="70"/>
      <c r="AM54" s="70"/>
      <c r="AN54" s="70"/>
      <c r="AO54" s="70"/>
    </row>
    <row r="55" spans="1:46" ht="8.1" customHeight="1">
      <c r="B55" s="208"/>
      <c r="C55" s="208"/>
      <c r="D55" s="209"/>
      <c r="E55" s="209"/>
      <c r="F55" s="209"/>
      <c r="G55" s="209"/>
      <c r="H55" s="209"/>
      <c r="I55" s="209"/>
      <c r="J55" s="209"/>
      <c r="K55" s="209"/>
      <c r="L55" s="209"/>
      <c r="M55" s="209"/>
      <c r="N55" s="209"/>
      <c r="O55" s="209"/>
      <c r="V55" s="168"/>
      <c r="W55" s="168"/>
      <c r="X55" s="168"/>
      <c r="Y55" s="168"/>
      <c r="Z55" s="168"/>
      <c r="AA55" s="168"/>
      <c r="AB55" s="168"/>
      <c r="AC55" s="168"/>
      <c r="AD55" s="70"/>
      <c r="AE55" s="70"/>
      <c r="AF55" s="70"/>
      <c r="AG55" s="70"/>
      <c r="AH55" s="70"/>
      <c r="AI55" s="70"/>
      <c r="AJ55" s="70"/>
      <c r="AK55" s="70"/>
      <c r="AL55" s="70"/>
      <c r="AM55" s="70"/>
      <c r="AN55" s="70"/>
      <c r="AO55" s="70"/>
    </row>
    <row r="56" spans="1:46" outlineLevel="1">
      <c r="B56" s="213"/>
      <c r="C56" s="213"/>
      <c r="D56" s="213"/>
      <c r="E56" s="213"/>
      <c r="F56" s="213"/>
      <c r="G56" s="213"/>
      <c r="H56" s="213"/>
      <c r="I56" s="213"/>
      <c r="J56" s="213"/>
      <c r="K56" s="213"/>
      <c r="L56" s="213"/>
      <c r="M56" s="213"/>
      <c r="N56" s="213"/>
      <c r="O56" s="213"/>
      <c r="P56" s="213"/>
      <c r="Q56" s="214"/>
      <c r="V56" s="168"/>
      <c r="W56" s="168" t="s">
        <v>174</v>
      </c>
      <c r="X56" s="168"/>
      <c r="Y56" s="168">
        <f>IF(D40&lt;&gt;"",1,0)</f>
        <v>0</v>
      </c>
      <c r="Z56" s="168">
        <f t="shared" ref="Z56:AJ67" si="5">IF(E40&lt;&gt;"",1,0)</f>
        <v>0</v>
      </c>
      <c r="AA56" s="168">
        <f t="shared" si="5"/>
        <v>0</v>
      </c>
      <c r="AB56" s="168">
        <f t="shared" si="5"/>
        <v>0</v>
      </c>
      <c r="AC56" s="168">
        <f t="shared" si="5"/>
        <v>0</v>
      </c>
      <c r="AD56" s="168">
        <f t="shared" si="5"/>
        <v>0</v>
      </c>
      <c r="AE56" s="168">
        <f t="shared" si="5"/>
        <v>0</v>
      </c>
      <c r="AF56" s="168">
        <f t="shared" si="5"/>
        <v>0</v>
      </c>
      <c r="AG56" s="168">
        <f t="shared" si="5"/>
        <v>0</v>
      </c>
      <c r="AH56" s="168">
        <f t="shared" si="5"/>
        <v>0</v>
      </c>
      <c r="AI56" s="168">
        <f t="shared" si="5"/>
        <v>0</v>
      </c>
      <c r="AJ56" s="168">
        <f t="shared" si="5"/>
        <v>0</v>
      </c>
      <c r="AK56" s="70"/>
      <c r="AL56" s="70"/>
      <c r="AM56" s="70"/>
      <c r="AN56" s="70"/>
      <c r="AO56" s="70"/>
    </row>
    <row r="57" spans="1:46" s="70" customFormat="1" outlineLevel="1">
      <c r="A57" s="22"/>
      <c r="B57" s="70" t="s">
        <v>175</v>
      </c>
      <c r="D57" s="215" t="str">
        <f>IF(D44=0,"",((D44*60)/D46)*D50*D43)</f>
        <v/>
      </c>
      <c r="E57" s="215" t="str">
        <f>IF(E44=0,"",((E44*1*60)/E46)*E50*E43)</f>
        <v/>
      </c>
      <c r="F57" s="215" t="str">
        <f t="shared" ref="F57:O57" si="6">IF(F44=0,"",((F44*1*60)/F46)*F50*F43)</f>
        <v/>
      </c>
      <c r="G57" s="215" t="str">
        <f t="shared" si="6"/>
        <v/>
      </c>
      <c r="H57" s="215" t="str">
        <f t="shared" si="6"/>
        <v/>
      </c>
      <c r="I57" s="215" t="str">
        <f t="shared" si="6"/>
        <v/>
      </c>
      <c r="J57" s="215" t="str">
        <f t="shared" si="6"/>
        <v/>
      </c>
      <c r="K57" s="215" t="str">
        <f t="shared" si="6"/>
        <v/>
      </c>
      <c r="L57" s="215" t="str">
        <f t="shared" si="6"/>
        <v/>
      </c>
      <c r="M57" s="215" t="str">
        <f t="shared" si="6"/>
        <v/>
      </c>
      <c r="N57" s="215" t="str">
        <f t="shared" si="6"/>
        <v/>
      </c>
      <c r="O57" s="215" t="str">
        <f t="shared" si="6"/>
        <v/>
      </c>
      <c r="P57" s="213"/>
      <c r="Q57" s="214"/>
      <c r="R57" s="100"/>
      <c r="S57" s="100"/>
      <c r="T57" s="100"/>
      <c r="U57" s="100"/>
      <c r="V57" s="168"/>
      <c r="W57" s="168" t="s">
        <v>176</v>
      </c>
      <c r="X57" s="168"/>
      <c r="Y57" s="168">
        <f t="shared" ref="Y57:Y67" si="7">IF(D41&lt;&gt;"",1,0)</f>
        <v>0</v>
      </c>
      <c r="Z57" s="168">
        <f t="shared" si="5"/>
        <v>0</v>
      </c>
      <c r="AA57" s="168">
        <f t="shared" si="5"/>
        <v>0</v>
      </c>
      <c r="AB57" s="168">
        <f t="shared" si="5"/>
        <v>0</v>
      </c>
      <c r="AC57" s="168">
        <f t="shared" si="5"/>
        <v>0</v>
      </c>
      <c r="AD57" s="168">
        <f t="shared" si="5"/>
        <v>0</v>
      </c>
      <c r="AE57" s="168">
        <f t="shared" si="5"/>
        <v>0</v>
      </c>
      <c r="AF57" s="168">
        <f t="shared" si="5"/>
        <v>0</v>
      </c>
      <c r="AG57" s="168">
        <f t="shared" si="5"/>
        <v>0</v>
      </c>
      <c r="AH57" s="168">
        <f t="shared" si="5"/>
        <v>0</v>
      </c>
      <c r="AI57" s="168">
        <f t="shared" si="5"/>
        <v>0</v>
      </c>
      <c r="AJ57" s="168">
        <f t="shared" si="5"/>
        <v>0</v>
      </c>
      <c r="AP57" s="22"/>
      <c r="AQ57" s="22"/>
      <c r="AR57" s="22"/>
      <c r="AS57" s="22"/>
      <c r="AT57" s="22"/>
    </row>
    <row r="58" spans="1:46" outlineLevel="1">
      <c r="A58" s="22"/>
      <c r="B58" s="70"/>
      <c r="C58" s="70"/>
      <c r="D58" s="216"/>
      <c r="E58" s="216"/>
      <c r="F58" s="216"/>
      <c r="G58" s="216"/>
      <c r="H58" s="216"/>
      <c r="I58" s="216"/>
      <c r="J58" s="216"/>
      <c r="K58" s="216"/>
      <c r="L58" s="216"/>
      <c r="M58" s="216"/>
      <c r="N58" s="216"/>
      <c r="O58" s="216"/>
      <c r="P58" s="217"/>
      <c r="Q58" s="214"/>
      <c r="V58" s="168"/>
      <c r="W58" s="168" t="s">
        <v>177</v>
      </c>
      <c r="X58" s="168"/>
      <c r="Y58" s="168">
        <f t="shared" si="7"/>
        <v>0</v>
      </c>
      <c r="Z58" s="168">
        <f t="shared" si="5"/>
        <v>0</v>
      </c>
      <c r="AA58" s="168">
        <f t="shared" si="5"/>
        <v>0</v>
      </c>
      <c r="AB58" s="168">
        <f t="shared" si="5"/>
        <v>0</v>
      </c>
      <c r="AC58" s="168">
        <f t="shared" si="5"/>
        <v>0</v>
      </c>
      <c r="AD58" s="168">
        <f t="shared" si="5"/>
        <v>0</v>
      </c>
      <c r="AE58" s="168">
        <f t="shared" si="5"/>
        <v>0</v>
      </c>
      <c r="AF58" s="168">
        <f t="shared" si="5"/>
        <v>0</v>
      </c>
      <c r="AG58" s="168">
        <f t="shared" si="5"/>
        <v>0</v>
      </c>
      <c r="AH58" s="168">
        <f t="shared" si="5"/>
        <v>0</v>
      </c>
      <c r="AI58" s="168">
        <f t="shared" si="5"/>
        <v>0</v>
      </c>
      <c r="AJ58" s="168">
        <f t="shared" si="5"/>
        <v>0</v>
      </c>
      <c r="AK58" s="70"/>
      <c r="AL58" s="70"/>
      <c r="AM58" s="70"/>
      <c r="AN58" s="70"/>
      <c r="AO58" s="70"/>
    </row>
    <row r="59" spans="1:46" s="218" customFormat="1" outlineLevel="1">
      <c r="B59" s="108"/>
      <c r="C59" s="219"/>
      <c r="D59" s="220"/>
      <c r="E59" s="220"/>
      <c r="F59" s="220"/>
      <c r="G59" s="220"/>
      <c r="H59" s="220"/>
      <c r="I59" s="220"/>
      <c r="J59" s="220"/>
      <c r="K59" s="220"/>
      <c r="L59" s="220"/>
      <c r="M59" s="220"/>
      <c r="N59" s="220"/>
      <c r="O59" s="220"/>
      <c r="P59" s="221"/>
      <c r="Q59" s="222"/>
      <c r="V59" s="108"/>
      <c r="W59" s="108" t="s">
        <v>178</v>
      </c>
      <c r="X59" s="108"/>
      <c r="Y59" s="168">
        <f t="shared" si="7"/>
        <v>0</v>
      </c>
      <c r="Z59" s="168">
        <f t="shared" si="5"/>
        <v>0</v>
      </c>
      <c r="AA59" s="168">
        <f t="shared" si="5"/>
        <v>0</v>
      </c>
      <c r="AB59" s="168">
        <f t="shared" si="5"/>
        <v>0</v>
      </c>
      <c r="AC59" s="168">
        <f t="shared" si="5"/>
        <v>0</v>
      </c>
      <c r="AD59" s="168">
        <f t="shared" si="5"/>
        <v>0</v>
      </c>
      <c r="AE59" s="168">
        <f t="shared" si="5"/>
        <v>0</v>
      </c>
      <c r="AF59" s="168">
        <f t="shared" si="5"/>
        <v>0</v>
      </c>
      <c r="AG59" s="168">
        <f t="shared" si="5"/>
        <v>0</v>
      </c>
      <c r="AH59" s="168">
        <f t="shared" si="5"/>
        <v>0</v>
      </c>
      <c r="AI59" s="168">
        <f t="shared" si="5"/>
        <v>0</v>
      </c>
      <c r="AJ59" s="168">
        <f t="shared" si="5"/>
        <v>0</v>
      </c>
      <c r="AK59" s="70"/>
      <c r="AL59" s="108"/>
      <c r="AM59" s="108"/>
      <c r="AN59" s="108"/>
      <c r="AO59" s="108"/>
    </row>
    <row r="60" spans="1:46" outlineLevel="1">
      <c r="A60" s="22"/>
      <c r="B60" s="22"/>
      <c r="C60" s="22"/>
      <c r="D60" s="22"/>
      <c r="E60" s="22"/>
      <c r="F60" s="22"/>
      <c r="G60" s="22"/>
      <c r="H60" s="22"/>
      <c r="I60" s="22"/>
      <c r="J60" s="22"/>
      <c r="K60" s="22"/>
      <c r="L60" s="22"/>
      <c r="M60" s="22"/>
      <c r="N60" s="22"/>
      <c r="O60" s="22"/>
      <c r="V60" s="168"/>
      <c r="W60" s="168" t="s">
        <v>179</v>
      </c>
      <c r="X60" s="168"/>
      <c r="Y60" s="168">
        <f t="shared" si="7"/>
        <v>0</v>
      </c>
      <c r="Z60" s="168">
        <f t="shared" si="5"/>
        <v>0</v>
      </c>
      <c r="AA60" s="168">
        <f t="shared" si="5"/>
        <v>0</v>
      </c>
      <c r="AB60" s="168">
        <f t="shared" si="5"/>
        <v>0</v>
      </c>
      <c r="AC60" s="168">
        <f t="shared" si="5"/>
        <v>0</v>
      </c>
      <c r="AD60" s="168">
        <f t="shared" si="5"/>
        <v>0</v>
      </c>
      <c r="AE60" s="168">
        <f t="shared" si="5"/>
        <v>0</v>
      </c>
      <c r="AF60" s="168">
        <f t="shared" si="5"/>
        <v>0</v>
      </c>
      <c r="AG60" s="168">
        <f t="shared" si="5"/>
        <v>0</v>
      </c>
      <c r="AH60" s="168">
        <f t="shared" si="5"/>
        <v>0</v>
      </c>
      <c r="AI60" s="168">
        <f t="shared" si="5"/>
        <v>0</v>
      </c>
      <c r="AJ60" s="168">
        <f t="shared" si="5"/>
        <v>0</v>
      </c>
      <c r="AK60" s="70"/>
      <c r="AL60" s="70"/>
      <c r="AM60" s="70"/>
      <c r="AN60" s="70"/>
      <c r="AO60" s="70"/>
    </row>
    <row r="61" spans="1:46" outlineLevel="1">
      <c r="A61" s="22"/>
      <c r="B61" s="22"/>
      <c r="C61" s="22"/>
      <c r="D61" s="22"/>
      <c r="E61" s="22"/>
      <c r="F61" s="22"/>
      <c r="G61" s="22"/>
      <c r="H61" s="22"/>
      <c r="I61" s="22"/>
      <c r="J61" s="22"/>
      <c r="K61" s="22"/>
      <c r="L61" s="22"/>
      <c r="M61" s="22"/>
      <c r="N61" s="22"/>
      <c r="O61" s="22"/>
      <c r="V61" s="168"/>
      <c r="W61" s="168" t="s">
        <v>180</v>
      </c>
      <c r="X61" s="168"/>
      <c r="Y61" s="168">
        <f t="shared" si="7"/>
        <v>0</v>
      </c>
      <c r="Z61" s="168">
        <f t="shared" si="5"/>
        <v>0</v>
      </c>
      <c r="AA61" s="168">
        <f t="shared" si="5"/>
        <v>0</v>
      </c>
      <c r="AB61" s="168">
        <f t="shared" si="5"/>
        <v>0</v>
      </c>
      <c r="AC61" s="168">
        <f t="shared" si="5"/>
        <v>0</v>
      </c>
      <c r="AD61" s="168">
        <f t="shared" si="5"/>
        <v>0</v>
      </c>
      <c r="AE61" s="168">
        <f t="shared" si="5"/>
        <v>0</v>
      </c>
      <c r="AF61" s="168">
        <f t="shared" si="5"/>
        <v>0</v>
      </c>
      <c r="AG61" s="168">
        <f t="shared" si="5"/>
        <v>0</v>
      </c>
      <c r="AH61" s="168">
        <f t="shared" si="5"/>
        <v>0</v>
      </c>
      <c r="AI61" s="168">
        <f t="shared" si="5"/>
        <v>0</v>
      </c>
      <c r="AJ61" s="168">
        <f t="shared" si="5"/>
        <v>0</v>
      </c>
      <c r="AK61" s="70"/>
      <c r="AL61" s="70"/>
      <c r="AM61" s="70"/>
      <c r="AN61" s="70"/>
      <c r="AO61" s="70"/>
    </row>
    <row r="62" spans="1:46" ht="33.75" outlineLevel="1">
      <c r="C62" s="223"/>
      <c r="D62" s="224" t="s">
        <v>181</v>
      </c>
      <c r="E62" s="223"/>
      <c r="F62" s="223"/>
      <c r="G62" s="223"/>
      <c r="H62" s="223"/>
      <c r="I62" s="223"/>
      <c r="V62" s="168"/>
      <c r="W62" s="168" t="s">
        <v>95</v>
      </c>
      <c r="X62" s="168"/>
      <c r="Y62" s="168">
        <f t="shared" si="7"/>
        <v>0</v>
      </c>
      <c r="Z62" s="168">
        <f t="shared" si="5"/>
        <v>0</v>
      </c>
      <c r="AA62" s="168">
        <f t="shared" si="5"/>
        <v>0</v>
      </c>
      <c r="AB62" s="168">
        <f t="shared" si="5"/>
        <v>0</v>
      </c>
      <c r="AC62" s="168">
        <f t="shared" si="5"/>
        <v>0</v>
      </c>
      <c r="AD62" s="168">
        <f t="shared" si="5"/>
        <v>0</v>
      </c>
      <c r="AE62" s="168">
        <f t="shared" si="5"/>
        <v>0</v>
      </c>
      <c r="AF62" s="168">
        <f t="shared" si="5"/>
        <v>0</v>
      </c>
      <c r="AG62" s="168">
        <f t="shared" si="5"/>
        <v>0</v>
      </c>
      <c r="AH62" s="168">
        <f t="shared" si="5"/>
        <v>0</v>
      </c>
      <c r="AI62" s="168">
        <f t="shared" si="5"/>
        <v>0</v>
      </c>
      <c r="AJ62" s="168">
        <f t="shared" si="5"/>
        <v>0</v>
      </c>
      <c r="AK62" s="70"/>
      <c r="AL62" s="70"/>
      <c r="AM62" s="70"/>
      <c r="AN62" s="70"/>
      <c r="AO62" s="70"/>
    </row>
    <row r="63" spans="1:46" ht="33.75" outlineLevel="1">
      <c r="C63" s="223"/>
      <c r="D63" s="900">
        <f>V34</f>
        <v>0</v>
      </c>
      <c r="E63" s="900"/>
      <c r="F63" s="900"/>
      <c r="G63" s="223"/>
      <c r="H63" s="223"/>
      <c r="I63" s="223"/>
      <c r="V63" s="168"/>
      <c r="W63" s="168" t="s">
        <v>182</v>
      </c>
      <c r="X63" s="168"/>
      <c r="Y63" s="168">
        <f t="shared" si="7"/>
        <v>0</v>
      </c>
      <c r="Z63" s="168">
        <f t="shared" si="5"/>
        <v>0</v>
      </c>
      <c r="AA63" s="168">
        <f t="shared" si="5"/>
        <v>0</v>
      </c>
      <c r="AB63" s="168">
        <f t="shared" si="5"/>
        <v>0</v>
      </c>
      <c r="AC63" s="168">
        <f t="shared" si="5"/>
        <v>0</v>
      </c>
      <c r="AD63" s="168">
        <f t="shared" si="5"/>
        <v>0</v>
      </c>
      <c r="AE63" s="168">
        <f t="shared" si="5"/>
        <v>0</v>
      </c>
      <c r="AF63" s="168">
        <f t="shared" si="5"/>
        <v>0</v>
      </c>
      <c r="AG63" s="168">
        <f t="shared" si="5"/>
        <v>0</v>
      </c>
      <c r="AH63" s="168">
        <f t="shared" si="5"/>
        <v>0</v>
      </c>
      <c r="AI63" s="168">
        <f t="shared" si="5"/>
        <v>0</v>
      </c>
      <c r="AJ63" s="168">
        <f t="shared" si="5"/>
        <v>0</v>
      </c>
      <c r="AK63" s="70"/>
      <c r="AL63" s="70"/>
      <c r="AM63" s="70"/>
      <c r="AN63" s="70"/>
      <c r="AO63" s="70"/>
    </row>
    <row r="64" spans="1:46" outlineLevel="1">
      <c r="C64" s="223"/>
      <c r="D64" s="223"/>
      <c r="E64" s="223"/>
      <c r="F64" s="223"/>
      <c r="G64" s="223"/>
      <c r="H64" s="223"/>
      <c r="I64" s="223"/>
      <c r="V64" s="168"/>
      <c r="W64" s="168" t="s">
        <v>177</v>
      </c>
      <c r="X64" s="168"/>
      <c r="Y64" s="168">
        <f t="shared" si="7"/>
        <v>0</v>
      </c>
      <c r="Z64" s="168">
        <f t="shared" si="5"/>
        <v>0</v>
      </c>
      <c r="AA64" s="168">
        <f t="shared" si="5"/>
        <v>0</v>
      </c>
      <c r="AB64" s="168">
        <f t="shared" si="5"/>
        <v>0</v>
      </c>
      <c r="AC64" s="168">
        <f t="shared" si="5"/>
        <v>0</v>
      </c>
      <c r="AD64" s="168">
        <f t="shared" si="5"/>
        <v>0</v>
      </c>
      <c r="AE64" s="168">
        <f t="shared" si="5"/>
        <v>0</v>
      </c>
      <c r="AF64" s="168">
        <f t="shared" si="5"/>
        <v>0</v>
      </c>
      <c r="AG64" s="168">
        <f t="shared" si="5"/>
        <v>0</v>
      </c>
      <c r="AH64" s="168">
        <f t="shared" si="5"/>
        <v>0</v>
      </c>
      <c r="AI64" s="168">
        <f t="shared" si="5"/>
        <v>0</v>
      </c>
      <c r="AJ64" s="168">
        <f t="shared" si="5"/>
        <v>0</v>
      </c>
      <c r="AK64" s="70"/>
      <c r="AL64" s="70"/>
      <c r="AM64" s="70"/>
      <c r="AN64" s="70"/>
      <c r="AO64" s="70"/>
    </row>
    <row r="65" spans="2:41" outlineLevel="1">
      <c r="C65" s="223"/>
      <c r="D65" s="223"/>
      <c r="E65" s="223"/>
      <c r="F65" s="223"/>
      <c r="G65" s="223"/>
      <c r="H65" s="223"/>
      <c r="I65" s="223"/>
      <c r="V65" s="168"/>
      <c r="W65" s="168" t="s">
        <v>101</v>
      </c>
      <c r="X65" s="168"/>
      <c r="Y65" s="168">
        <f t="shared" si="7"/>
        <v>0</v>
      </c>
      <c r="Z65" s="168">
        <f t="shared" si="5"/>
        <v>0</v>
      </c>
      <c r="AA65" s="168">
        <f t="shared" si="5"/>
        <v>0</v>
      </c>
      <c r="AB65" s="168">
        <f t="shared" si="5"/>
        <v>0</v>
      </c>
      <c r="AC65" s="168">
        <f t="shared" si="5"/>
        <v>0</v>
      </c>
      <c r="AD65" s="168">
        <f t="shared" si="5"/>
        <v>0</v>
      </c>
      <c r="AE65" s="168">
        <f t="shared" si="5"/>
        <v>0</v>
      </c>
      <c r="AF65" s="168">
        <f t="shared" si="5"/>
        <v>0</v>
      </c>
      <c r="AG65" s="168">
        <f t="shared" si="5"/>
        <v>0</v>
      </c>
      <c r="AH65" s="168">
        <f t="shared" si="5"/>
        <v>0</v>
      </c>
      <c r="AI65" s="168">
        <f t="shared" si="5"/>
        <v>0</v>
      </c>
      <c r="AJ65" s="168">
        <f t="shared" si="5"/>
        <v>0</v>
      </c>
      <c r="AK65" s="70"/>
      <c r="AL65" s="70"/>
      <c r="AM65" s="70"/>
      <c r="AN65" s="70"/>
      <c r="AO65" s="70"/>
    </row>
    <row r="66" spans="2:41" outlineLevel="1">
      <c r="C66" s="223"/>
      <c r="D66" s="223"/>
      <c r="E66" s="223"/>
      <c r="F66" s="223"/>
      <c r="G66" s="223"/>
      <c r="H66" s="223"/>
      <c r="I66" s="223"/>
      <c r="V66" s="168"/>
      <c r="W66" s="168" t="s">
        <v>183</v>
      </c>
      <c r="X66" s="168"/>
      <c r="Y66" s="168">
        <f t="shared" si="7"/>
        <v>0</v>
      </c>
      <c r="Z66" s="168">
        <f t="shared" si="5"/>
        <v>0</v>
      </c>
      <c r="AA66" s="168">
        <f t="shared" si="5"/>
        <v>0</v>
      </c>
      <c r="AB66" s="168">
        <f t="shared" si="5"/>
        <v>0</v>
      </c>
      <c r="AC66" s="168">
        <f t="shared" si="5"/>
        <v>0</v>
      </c>
      <c r="AD66" s="168">
        <f t="shared" si="5"/>
        <v>0</v>
      </c>
      <c r="AE66" s="168">
        <f t="shared" si="5"/>
        <v>0</v>
      </c>
      <c r="AF66" s="168">
        <f t="shared" si="5"/>
        <v>0</v>
      </c>
      <c r="AG66" s="168">
        <f t="shared" si="5"/>
        <v>0</v>
      </c>
      <c r="AH66" s="168">
        <f t="shared" si="5"/>
        <v>0</v>
      </c>
      <c r="AI66" s="168">
        <f t="shared" si="5"/>
        <v>0</v>
      </c>
      <c r="AJ66" s="168">
        <f t="shared" si="5"/>
        <v>0</v>
      </c>
      <c r="AK66" s="70"/>
      <c r="AL66" s="70"/>
      <c r="AM66" s="70"/>
      <c r="AN66" s="70"/>
      <c r="AO66" s="70"/>
    </row>
    <row r="67" spans="2:41" outlineLevel="1">
      <c r="C67" s="223"/>
      <c r="D67" s="223"/>
      <c r="E67" s="223"/>
      <c r="F67" s="223"/>
      <c r="G67" s="223"/>
      <c r="H67" s="223"/>
      <c r="I67" s="223"/>
      <c r="V67" s="168"/>
      <c r="W67" s="168" t="s">
        <v>184</v>
      </c>
      <c r="X67" s="168"/>
      <c r="Y67" s="168">
        <f t="shared" si="7"/>
        <v>0</v>
      </c>
      <c r="Z67" s="168">
        <f t="shared" si="5"/>
        <v>0</v>
      </c>
      <c r="AA67" s="168">
        <f t="shared" si="5"/>
        <v>0</v>
      </c>
      <c r="AB67" s="168">
        <f t="shared" si="5"/>
        <v>0</v>
      </c>
      <c r="AC67" s="168">
        <f t="shared" si="5"/>
        <v>0</v>
      </c>
      <c r="AD67" s="168">
        <f t="shared" si="5"/>
        <v>0</v>
      </c>
      <c r="AE67" s="168">
        <f t="shared" si="5"/>
        <v>0</v>
      </c>
      <c r="AF67" s="168">
        <f t="shared" si="5"/>
        <v>0</v>
      </c>
      <c r="AG67" s="168">
        <f t="shared" si="5"/>
        <v>0</v>
      </c>
      <c r="AH67" s="168">
        <f t="shared" si="5"/>
        <v>0</v>
      </c>
      <c r="AI67" s="168">
        <f t="shared" si="5"/>
        <v>0</v>
      </c>
      <c r="AJ67" s="168">
        <f t="shared" si="5"/>
        <v>0</v>
      </c>
      <c r="AK67" s="70"/>
      <c r="AL67" s="70"/>
      <c r="AM67" s="70"/>
      <c r="AN67" s="70"/>
      <c r="AO67" s="70"/>
    </row>
    <row r="68" spans="2:41" outlineLevel="1">
      <c r="V68" s="168"/>
      <c r="W68" s="168"/>
      <c r="X68" s="168"/>
      <c r="Y68" s="168"/>
      <c r="Z68" s="168"/>
      <c r="AA68" s="168"/>
      <c r="AB68" s="168"/>
      <c r="AC68" s="168"/>
      <c r="AD68" s="168"/>
      <c r="AE68" s="168"/>
      <c r="AF68" s="168"/>
      <c r="AG68" s="168"/>
      <c r="AH68" s="168"/>
      <c r="AI68" s="168"/>
      <c r="AJ68" s="168"/>
      <c r="AK68" s="168"/>
      <c r="AL68" s="168"/>
      <c r="AM68" s="70"/>
      <c r="AN68" s="70"/>
      <c r="AO68" s="70"/>
    </row>
    <row r="69" spans="2:41" outlineLevel="1">
      <c r="V69" s="168"/>
      <c r="W69" s="168"/>
      <c r="X69" s="168"/>
      <c r="Y69" s="168"/>
      <c r="Z69" s="168"/>
      <c r="AA69" s="168"/>
      <c r="AB69" s="168"/>
      <c r="AC69" s="168"/>
      <c r="AD69" s="168"/>
      <c r="AE69" s="168"/>
      <c r="AF69" s="168"/>
      <c r="AG69" s="168"/>
      <c r="AH69" s="168"/>
      <c r="AI69" s="168"/>
      <c r="AJ69" s="168"/>
      <c r="AK69" s="168"/>
      <c r="AL69" s="168"/>
      <c r="AM69" s="70"/>
      <c r="AN69" s="70"/>
      <c r="AO69" s="70"/>
    </row>
    <row r="70" spans="2:41" outlineLevel="1">
      <c r="V70" s="168"/>
      <c r="W70" s="168" t="s">
        <v>174</v>
      </c>
      <c r="X70" s="168"/>
      <c r="Y70" s="168">
        <f>Y67-Y56</f>
        <v>0</v>
      </c>
      <c r="Z70" s="168">
        <f t="shared" ref="Z70:AJ70" si="8">Z67-Z56</f>
        <v>0</v>
      </c>
      <c r="AA70" s="168">
        <f>AA67-AA56</f>
        <v>0</v>
      </c>
      <c r="AB70" s="168">
        <f t="shared" si="8"/>
        <v>0</v>
      </c>
      <c r="AC70" s="168">
        <f t="shared" si="8"/>
        <v>0</v>
      </c>
      <c r="AD70" s="168">
        <f t="shared" si="8"/>
        <v>0</v>
      </c>
      <c r="AE70" s="168">
        <f t="shared" si="8"/>
        <v>0</v>
      </c>
      <c r="AF70" s="168">
        <f t="shared" si="8"/>
        <v>0</v>
      </c>
      <c r="AG70" s="168">
        <f t="shared" si="8"/>
        <v>0</v>
      </c>
      <c r="AH70" s="168">
        <f t="shared" si="8"/>
        <v>0</v>
      </c>
      <c r="AI70" s="168">
        <f t="shared" si="8"/>
        <v>0</v>
      </c>
      <c r="AJ70" s="168">
        <f t="shared" si="8"/>
        <v>0</v>
      </c>
      <c r="AK70" s="168"/>
      <c r="AL70" s="168">
        <f>SUM(Y70:AJ70)</f>
        <v>0</v>
      </c>
      <c r="AM70" s="70"/>
      <c r="AN70" s="70"/>
      <c r="AO70" s="70"/>
    </row>
    <row r="71" spans="2:41">
      <c r="M71" s="22" t="s">
        <v>119</v>
      </c>
      <c r="N71" s="22" t="e">
        <f>#REF!</f>
        <v>#REF!</v>
      </c>
      <c r="V71" s="168"/>
      <c r="W71" s="168" t="s">
        <v>176</v>
      </c>
      <c r="X71" s="168"/>
      <c r="Y71" s="168">
        <f>Y67-Y57</f>
        <v>0</v>
      </c>
      <c r="Z71" s="168">
        <f t="shared" ref="Z71:AJ71" si="9">Z67-Z57</f>
        <v>0</v>
      </c>
      <c r="AA71" s="168">
        <f t="shared" si="9"/>
        <v>0</v>
      </c>
      <c r="AB71" s="168">
        <f t="shared" si="9"/>
        <v>0</v>
      </c>
      <c r="AC71" s="168">
        <f t="shared" si="9"/>
        <v>0</v>
      </c>
      <c r="AD71" s="168">
        <f t="shared" si="9"/>
        <v>0</v>
      </c>
      <c r="AE71" s="168">
        <f t="shared" si="9"/>
        <v>0</v>
      </c>
      <c r="AF71" s="168">
        <f t="shared" si="9"/>
        <v>0</v>
      </c>
      <c r="AG71" s="168">
        <f t="shared" si="9"/>
        <v>0</v>
      </c>
      <c r="AH71" s="168">
        <f t="shared" si="9"/>
        <v>0</v>
      </c>
      <c r="AI71" s="168">
        <f t="shared" si="9"/>
        <v>0</v>
      </c>
      <c r="AJ71" s="168">
        <f t="shared" si="9"/>
        <v>0</v>
      </c>
      <c r="AK71" s="70"/>
      <c r="AL71" s="168">
        <f>SUM(Y71:AJ71)</f>
        <v>0</v>
      </c>
      <c r="AM71" s="70"/>
      <c r="AN71" s="70"/>
      <c r="AO71" s="70"/>
    </row>
    <row r="72" spans="2:41">
      <c r="V72" s="168"/>
      <c r="W72" s="168" t="s">
        <v>177</v>
      </c>
      <c r="X72" s="168"/>
      <c r="Y72" s="168">
        <f>Y58</f>
        <v>0</v>
      </c>
      <c r="Z72" s="168">
        <f t="shared" ref="Z72:AJ72" si="10">Z58</f>
        <v>0</v>
      </c>
      <c r="AA72" s="168">
        <f t="shared" si="10"/>
        <v>0</v>
      </c>
      <c r="AB72" s="168">
        <f t="shared" si="10"/>
        <v>0</v>
      </c>
      <c r="AC72" s="168">
        <f t="shared" si="10"/>
        <v>0</v>
      </c>
      <c r="AD72" s="168">
        <f t="shared" si="10"/>
        <v>0</v>
      </c>
      <c r="AE72" s="168">
        <f t="shared" si="10"/>
        <v>0</v>
      </c>
      <c r="AF72" s="168">
        <f t="shared" si="10"/>
        <v>0</v>
      </c>
      <c r="AG72" s="168">
        <f t="shared" si="10"/>
        <v>0</v>
      </c>
      <c r="AH72" s="168">
        <f t="shared" si="10"/>
        <v>0</v>
      </c>
      <c r="AI72" s="168">
        <f t="shared" si="10"/>
        <v>0</v>
      </c>
      <c r="AJ72" s="168">
        <f t="shared" si="10"/>
        <v>0</v>
      </c>
      <c r="AK72" s="70"/>
      <c r="AL72" s="168">
        <f>SUM(Y72:AJ72)</f>
        <v>0</v>
      </c>
      <c r="AM72" s="70"/>
      <c r="AN72" s="70"/>
      <c r="AO72" s="70"/>
    </row>
    <row r="73" spans="2:41" ht="25.5" hidden="1" outlineLevel="1">
      <c r="D73" s="901" t="s">
        <v>185</v>
      </c>
      <c r="E73" s="901"/>
      <c r="F73" s="901"/>
      <c r="G73" s="901"/>
      <c r="H73" s="901"/>
      <c r="I73" s="901"/>
      <c r="J73" s="901"/>
      <c r="K73" s="901"/>
      <c r="L73" s="901"/>
      <c r="M73" s="901"/>
      <c r="N73" s="901"/>
      <c r="O73" s="901"/>
      <c r="P73" s="225"/>
      <c r="V73" s="168"/>
      <c r="W73" s="168" t="s">
        <v>177</v>
      </c>
      <c r="X73" s="168"/>
      <c r="Y73" s="168">
        <f t="shared" ref="Y73:AJ77" si="11">IF(D42&lt;&gt;"",1,0)</f>
        <v>0</v>
      </c>
      <c r="Z73" s="168">
        <f t="shared" si="11"/>
        <v>0</v>
      </c>
      <c r="AA73" s="168">
        <f t="shared" si="11"/>
        <v>0</v>
      </c>
      <c r="AB73" s="168">
        <f t="shared" si="11"/>
        <v>0</v>
      </c>
      <c r="AC73" s="168">
        <f t="shared" si="11"/>
        <v>0</v>
      </c>
      <c r="AD73" s="168">
        <f t="shared" si="11"/>
        <v>0</v>
      </c>
      <c r="AE73" s="168">
        <f t="shared" si="11"/>
        <v>0</v>
      </c>
      <c r="AF73" s="168">
        <f t="shared" si="11"/>
        <v>0</v>
      </c>
      <c r="AG73" s="168">
        <f t="shared" si="11"/>
        <v>0</v>
      </c>
      <c r="AH73" s="168">
        <f t="shared" si="11"/>
        <v>0</v>
      </c>
      <c r="AI73" s="168">
        <f t="shared" si="11"/>
        <v>0</v>
      </c>
      <c r="AJ73" s="168">
        <f t="shared" si="11"/>
        <v>0</v>
      </c>
      <c r="AK73" s="70"/>
      <c r="AL73" s="70"/>
      <c r="AM73" s="70"/>
      <c r="AN73" s="70"/>
      <c r="AO73" s="70"/>
    </row>
    <row r="74" spans="2:41" s="218" customFormat="1" hidden="1" outlineLevel="1">
      <c r="C74" s="226" t="s">
        <v>186</v>
      </c>
      <c r="D74" s="227">
        <v>43208</v>
      </c>
      <c r="E74" s="227">
        <v>43222</v>
      </c>
      <c r="F74" s="227">
        <v>43254</v>
      </c>
      <c r="G74" s="227">
        <v>43285</v>
      </c>
      <c r="H74" s="227">
        <v>43317</v>
      </c>
      <c r="I74" s="227">
        <v>43349</v>
      </c>
      <c r="J74" s="227">
        <v>43380</v>
      </c>
      <c r="K74" s="227">
        <v>43412</v>
      </c>
      <c r="L74" s="227">
        <v>43443</v>
      </c>
      <c r="M74" s="227">
        <v>43475</v>
      </c>
      <c r="N74" s="227">
        <v>43507</v>
      </c>
      <c r="O74" s="227">
        <v>43536</v>
      </c>
      <c r="P74" s="228"/>
      <c r="V74" s="108"/>
      <c r="W74" s="108" t="s">
        <v>178</v>
      </c>
      <c r="X74" s="108"/>
      <c r="Y74" s="168">
        <f t="shared" si="11"/>
        <v>0</v>
      </c>
      <c r="Z74" s="168">
        <f t="shared" si="11"/>
        <v>0</v>
      </c>
      <c r="AA74" s="168">
        <f t="shared" si="11"/>
        <v>0</v>
      </c>
      <c r="AB74" s="168">
        <f t="shared" si="11"/>
        <v>0</v>
      </c>
      <c r="AC74" s="168">
        <f t="shared" si="11"/>
        <v>0</v>
      </c>
      <c r="AD74" s="168">
        <f t="shared" si="11"/>
        <v>0</v>
      </c>
      <c r="AE74" s="168">
        <f t="shared" si="11"/>
        <v>0</v>
      </c>
      <c r="AF74" s="168">
        <f t="shared" si="11"/>
        <v>0</v>
      </c>
      <c r="AG74" s="168">
        <f t="shared" si="11"/>
        <v>0</v>
      </c>
      <c r="AH74" s="168">
        <f t="shared" si="11"/>
        <v>0</v>
      </c>
      <c r="AI74" s="168">
        <f t="shared" si="11"/>
        <v>0</v>
      </c>
      <c r="AJ74" s="168">
        <f t="shared" si="11"/>
        <v>0</v>
      </c>
      <c r="AK74" s="70"/>
      <c r="AL74" s="108"/>
      <c r="AM74" s="108"/>
      <c r="AN74" s="108"/>
      <c r="AO74" s="108"/>
    </row>
    <row r="75" spans="2:41" hidden="1" outlineLevel="1">
      <c r="B75" s="892" t="s">
        <v>187</v>
      </c>
      <c r="C75" s="229" t="str">
        <f>IF(D$40&lt;&gt;"",D$40,"")</f>
        <v/>
      </c>
      <c r="D75" s="230">
        <v>400</v>
      </c>
      <c r="E75" s="230">
        <v>400</v>
      </c>
      <c r="F75" s="230">
        <v>400</v>
      </c>
      <c r="G75" s="230">
        <v>400</v>
      </c>
      <c r="H75" s="230">
        <v>400</v>
      </c>
      <c r="I75" s="230">
        <v>400</v>
      </c>
      <c r="J75" s="230">
        <v>400</v>
      </c>
      <c r="K75" s="230">
        <v>400</v>
      </c>
      <c r="L75" s="230">
        <v>400</v>
      </c>
      <c r="M75" s="230">
        <v>400</v>
      </c>
      <c r="N75" s="230">
        <v>400</v>
      </c>
      <c r="O75" s="230">
        <v>400</v>
      </c>
      <c r="V75" s="168"/>
      <c r="W75" s="168" t="s">
        <v>179</v>
      </c>
      <c r="X75" s="168"/>
      <c r="Y75" s="168">
        <f t="shared" si="11"/>
        <v>0</v>
      </c>
      <c r="Z75" s="168">
        <f t="shared" si="11"/>
        <v>0</v>
      </c>
      <c r="AA75" s="168">
        <f t="shared" si="11"/>
        <v>0</v>
      </c>
      <c r="AB75" s="168">
        <f t="shared" si="11"/>
        <v>0</v>
      </c>
      <c r="AC75" s="168">
        <f t="shared" si="11"/>
        <v>0</v>
      </c>
      <c r="AD75" s="168">
        <f t="shared" si="11"/>
        <v>0</v>
      </c>
      <c r="AE75" s="168">
        <f t="shared" si="11"/>
        <v>0</v>
      </c>
      <c r="AF75" s="168">
        <f t="shared" si="11"/>
        <v>0</v>
      </c>
      <c r="AG75" s="168">
        <f t="shared" si="11"/>
        <v>0</v>
      </c>
      <c r="AH75" s="168">
        <f t="shared" si="11"/>
        <v>0</v>
      </c>
      <c r="AI75" s="168">
        <f t="shared" si="11"/>
        <v>0</v>
      </c>
      <c r="AJ75" s="168">
        <f t="shared" si="11"/>
        <v>0</v>
      </c>
      <c r="AK75" s="70"/>
      <c r="AL75" s="70"/>
      <c r="AM75" s="70"/>
      <c r="AN75" s="70"/>
      <c r="AO75" s="70"/>
    </row>
    <row r="76" spans="2:41" hidden="1" outlineLevel="1">
      <c r="B76" s="892"/>
      <c r="C76" s="229" t="str">
        <f>IF(E$40&lt;&gt;"",E$40,"")</f>
        <v/>
      </c>
      <c r="D76" s="230">
        <v>400</v>
      </c>
      <c r="E76" s="230">
        <v>400</v>
      </c>
      <c r="F76" s="230">
        <v>400</v>
      </c>
      <c r="G76" s="230">
        <v>400</v>
      </c>
      <c r="H76" s="230">
        <v>400</v>
      </c>
      <c r="I76" s="230">
        <v>400</v>
      </c>
      <c r="J76" s="230">
        <v>400</v>
      </c>
      <c r="K76" s="230">
        <v>400</v>
      </c>
      <c r="L76" s="230">
        <v>400</v>
      </c>
      <c r="M76" s="230">
        <v>400</v>
      </c>
      <c r="N76" s="230">
        <v>400</v>
      </c>
      <c r="O76" s="230">
        <v>400</v>
      </c>
      <c r="V76" s="168"/>
      <c r="W76" s="168" t="s">
        <v>180</v>
      </c>
      <c r="X76" s="168"/>
      <c r="Y76" s="168">
        <f t="shared" si="11"/>
        <v>0</v>
      </c>
      <c r="Z76" s="168">
        <f t="shared" si="11"/>
        <v>0</v>
      </c>
      <c r="AA76" s="168">
        <f t="shared" si="11"/>
        <v>0</v>
      </c>
      <c r="AB76" s="168">
        <f t="shared" si="11"/>
        <v>0</v>
      </c>
      <c r="AC76" s="168">
        <f t="shared" si="11"/>
        <v>0</v>
      </c>
      <c r="AD76" s="168">
        <f t="shared" si="11"/>
        <v>0</v>
      </c>
      <c r="AE76" s="168">
        <f t="shared" si="11"/>
        <v>0</v>
      </c>
      <c r="AF76" s="168">
        <f t="shared" si="11"/>
        <v>0</v>
      </c>
      <c r="AG76" s="168">
        <f t="shared" si="11"/>
        <v>0</v>
      </c>
      <c r="AH76" s="168">
        <f t="shared" si="11"/>
        <v>0</v>
      </c>
      <c r="AI76" s="168">
        <f t="shared" si="11"/>
        <v>0</v>
      </c>
      <c r="AJ76" s="168">
        <f t="shared" si="11"/>
        <v>0</v>
      </c>
      <c r="AK76" s="70"/>
      <c r="AL76" s="70"/>
      <c r="AM76" s="70"/>
      <c r="AN76" s="70"/>
      <c r="AO76" s="70"/>
    </row>
    <row r="77" spans="2:41" ht="32.25" hidden="1" customHeight="1" outlineLevel="1">
      <c r="B77" s="892"/>
      <c r="C77" s="229" t="str">
        <f>IF(F$40&lt;&gt;"",F$40,"")</f>
        <v/>
      </c>
      <c r="D77" s="230">
        <v>150</v>
      </c>
      <c r="E77" s="230">
        <v>150</v>
      </c>
      <c r="F77" s="230">
        <v>150</v>
      </c>
      <c r="G77" s="230">
        <v>150</v>
      </c>
      <c r="H77" s="230">
        <v>150</v>
      </c>
      <c r="I77" s="230">
        <v>150</v>
      </c>
      <c r="J77" s="230">
        <v>150</v>
      </c>
      <c r="K77" s="230">
        <v>150</v>
      </c>
      <c r="L77" s="230">
        <v>150</v>
      </c>
      <c r="M77" s="230">
        <v>150</v>
      </c>
      <c r="N77" s="230">
        <v>150</v>
      </c>
      <c r="O77" s="230">
        <v>150</v>
      </c>
      <c r="V77" s="168"/>
      <c r="W77" s="168" t="s">
        <v>95</v>
      </c>
      <c r="X77" s="168"/>
      <c r="Y77" s="168">
        <f t="shared" si="11"/>
        <v>0</v>
      </c>
      <c r="Z77" s="168">
        <f t="shared" si="11"/>
        <v>0</v>
      </c>
      <c r="AA77" s="168">
        <f t="shared" si="11"/>
        <v>0</v>
      </c>
      <c r="AB77" s="168">
        <f t="shared" si="11"/>
        <v>0</v>
      </c>
      <c r="AC77" s="168">
        <f t="shared" si="11"/>
        <v>0</v>
      </c>
      <c r="AD77" s="168">
        <f t="shared" si="11"/>
        <v>0</v>
      </c>
      <c r="AE77" s="168">
        <f t="shared" si="11"/>
        <v>0</v>
      </c>
      <c r="AF77" s="168">
        <f t="shared" si="11"/>
        <v>0</v>
      </c>
      <c r="AG77" s="168">
        <f t="shared" si="11"/>
        <v>0</v>
      </c>
      <c r="AH77" s="168">
        <f t="shared" si="11"/>
        <v>0</v>
      </c>
      <c r="AI77" s="168">
        <f t="shared" si="11"/>
        <v>0</v>
      </c>
      <c r="AJ77" s="168">
        <f t="shared" si="11"/>
        <v>0</v>
      </c>
      <c r="AK77" s="70"/>
      <c r="AL77" s="70"/>
      <c r="AM77" s="70"/>
      <c r="AN77" s="70"/>
      <c r="AO77" s="70"/>
    </row>
    <row r="78" spans="2:41" hidden="1" outlineLevel="1">
      <c r="B78" s="892"/>
      <c r="C78" s="229" t="str">
        <f>IF(G$40&lt;&gt;"",G$40,"")</f>
        <v/>
      </c>
      <c r="D78" s="230">
        <v>150</v>
      </c>
      <c r="E78" s="230">
        <v>150</v>
      </c>
      <c r="F78" s="230">
        <v>150</v>
      </c>
      <c r="G78" s="230">
        <v>150</v>
      </c>
      <c r="H78" s="230">
        <v>150</v>
      </c>
      <c r="I78" s="230">
        <v>150</v>
      </c>
      <c r="J78" s="230">
        <v>150</v>
      </c>
      <c r="K78" s="230">
        <v>150</v>
      </c>
      <c r="L78" s="230">
        <v>150</v>
      </c>
      <c r="M78" s="230">
        <v>150</v>
      </c>
      <c r="N78" s="230">
        <v>150</v>
      </c>
      <c r="O78" s="230">
        <v>150</v>
      </c>
      <c r="V78" s="168"/>
      <c r="W78" s="168"/>
      <c r="X78" s="168"/>
      <c r="Y78" s="168"/>
      <c r="Z78" s="168"/>
      <c r="AA78" s="168"/>
      <c r="AB78" s="168"/>
      <c r="AC78" s="168"/>
      <c r="AD78" s="168"/>
      <c r="AE78" s="168"/>
      <c r="AF78" s="168"/>
      <c r="AG78" s="168"/>
      <c r="AH78" s="168"/>
      <c r="AI78" s="168"/>
      <c r="AJ78" s="168"/>
      <c r="AK78" s="70"/>
      <c r="AL78" s="70"/>
      <c r="AM78" s="70"/>
      <c r="AN78" s="70"/>
      <c r="AO78" s="70"/>
    </row>
    <row r="79" spans="2:41" hidden="1" outlineLevel="1">
      <c r="B79" s="892"/>
      <c r="C79" s="229" t="str">
        <f>IF(H$40&lt;&gt;"",H$40,"")</f>
        <v/>
      </c>
      <c r="D79" s="230">
        <v>150</v>
      </c>
      <c r="E79" s="230">
        <v>150</v>
      </c>
      <c r="F79" s="230">
        <v>150</v>
      </c>
      <c r="G79" s="230">
        <v>150</v>
      </c>
      <c r="H79" s="230">
        <v>150</v>
      </c>
      <c r="I79" s="230">
        <v>150</v>
      </c>
      <c r="J79" s="230">
        <v>150</v>
      </c>
      <c r="K79" s="230">
        <v>150</v>
      </c>
      <c r="L79" s="230">
        <v>150</v>
      </c>
      <c r="M79" s="230">
        <v>150</v>
      </c>
      <c r="N79" s="230">
        <v>150</v>
      </c>
      <c r="O79" s="230">
        <v>150</v>
      </c>
      <c r="V79" s="168"/>
      <c r="W79" s="168"/>
      <c r="X79" s="168"/>
      <c r="Y79" s="168"/>
      <c r="Z79" s="168"/>
      <c r="AA79" s="168"/>
      <c r="AB79" s="168"/>
      <c r="AC79" s="168"/>
      <c r="AD79" s="168"/>
      <c r="AE79" s="168"/>
      <c r="AF79" s="168"/>
      <c r="AG79" s="168"/>
      <c r="AH79" s="168"/>
      <c r="AI79" s="168"/>
      <c r="AJ79" s="168"/>
      <c r="AK79" s="70"/>
      <c r="AL79" s="70"/>
      <c r="AM79" s="70"/>
      <c r="AN79" s="70"/>
      <c r="AO79" s="70"/>
    </row>
    <row r="80" spans="2:41" hidden="1" outlineLevel="1">
      <c r="B80" s="892"/>
      <c r="C80" s="229" t="str">
        <f>IF(I$40&lt;&gt;"",I$40,"")</f>
        <v/>
      </c>
      <c r="D80" s="230">
        <v>150</v>
      </c>
      <c r="E80" s="230">
        <v>150</v>
      </c>
      <c r="F80" s="230">
        <v>150</v>
      </c>
      <c r="G80" s="230">
        <v>150</v>
      </c>
      <c r="H80" s="230">
        <v>150</v>
      </c>
      <c r="I80" s="230">
        <v>150</v>
      </c>
      <c r="J80" s="230">
        <v>150</v>
      </c>
      <c r="K80" s="230">
        <v>150</v>
      </c>
      <c r="L80" s="230">
        <v>150</v>
      </c>
      <c r="M80" s="230">
        <v>150</v>
      </c>
      <c r="N80" s="230">
        <v>150</v>
      </c>
      <c r="O80" s="230">
        <v>150</v>
      </c>
      <c r="V80" s="168"/>
      <c r="W80" s="168"/>
      <c r="X80" s="168"/>
      <c r="Y80" s="168"/>
      <c r="Z80" s="168"/>
      <c r="AA80" s="168"/>
      <c r="AB80" s="168"/>
      <c r="AC80" s="168"/>
      <c r="AD80" s="168"/>
      <c r="AE80" s="168"/>
      <c r="AF80" s="168"/>
      <c r="AG80" s="168"/>
      <c r="AH80" s="168"/>
      <c r="AI80" s="168"/>
      <c r="AJ80" s="168"/>
      <c r="AK80" s="70"/>
      <c r="AL80" s="70"/>
      <c r="AM80" s="70"/>
      <c r="AN80" s="70"/>
      <c r="AO80" s="70"/>
    </row>
    <row r="81" spans="1:41" hidden="1" outlineLevel="1">
      <c r="B81" s="892"/>
      <c r="C81" s="229" t="str">
        <f>IF(J$40&lt;&gt;"",J$40,"")</f>
        <v/>
      </c>
      <c r="D81" s="230">
        <v>400</v>
      </c>
      <c r="E81" s="230">
        <v>400</v>
      </c>
      <c r="F81" s="230">
        <v>400</v>
      </c>
      <c r="G81" s="230">
        <v>400</v>
      </c>
      <c r="H81" s="230">
        <v>400</v>
      </c>
      <c r="I81" s="230">
        <v>400</v>
      </c>
      <c r="J81" s="230">
        <v>400</v>
      </c>
      <c r="K81" s="230">
        <v>400</v>
      </c>
      <c r="L81" s="230">
        <v>400</v>
      </c>
      <c r="M81" s="230">
        <v>400</v>
      </c>
      <c r="N81" s="230">
        <v>400</v>
      </c>
      <c r="O81" s="230">
        <v>400</v>
      </c>
      <c r="V81" s="168"/>
      <c r="W81" s="168"/>
      <c r="X81" s="168"/>
      <c r="Y81" s="168"/>
      <c r="Z81" s="168"/>
      <c r="AA81" s="168"/>
      <c r="AB81" s="168"/>
      <c r="AC81" s="168"/>
      <c r="AD81" s="168"/>
      <c r="AE81" s="168"/>
      <c r="AF81" s="168"/>
      <c r="AG81" s="168"/>
      <c r="AH81" s="168"/>
      <c r="AI81" s="168"/>
      <c r="AJ81" s="168"/>
      <c r="AK81" s="70"/>
      <c r="AL81" s="70"/>
      <c r="AM81" s="70"/>
      <c r="AN81" s="70"/>
      <c r="AO81" s="70"/>
    </row>
    <row r="82" spans="1:41" hidden="1" outlineLevel="1">
      <c r="B82" s="892"/>
      <c r="C82" s="229" t="str">
        <f>IF(K$40&lt;&gt;"",K$40,"")</f>
        <v/>
      </c>
      <c r="D82" s="230">
        <v>400</v>
      </c>
      <c r="E82" s="230">
        <v>400</v>
      </c>
      <c r="F82" s="230">
        <v>400</v>
      </c>
      <c r="G82" s="230">
        <v>400</v>
      </c>
      <c r="H82" s="230">
        <v>400</v>
      </c>
      <c r="I82" s="230">
        <v>400</v>
      </c>
      <c r="J82" s="230">
        <v>400</v>
      </c>
      <c r="K82" s="230">
        <v>400</v>
      </c>
      <c r="L82" s="230">
        <v>400</v>
      </c>
      <c r="M82" s="230">
        <v>400</v>
      </c>
      <c r="N82" s="230">
        <v>400</v>
      </c>
      <c r="O82" s="230">
        <v>400</v>
      </c>
      <c r="V82" s="168"/>
      <c r="W82" s="168"/>
      <c r="X82" s="168"/>
      <c r="Y82" s="168"/>
      <c r="Z82" s="168"/>
      <c r="AA82" s="168"/>
      <c r="AB82" s="168"/>
      <c r="AC82" s="168"/>
      <c r="AD82" s="168"/>
      <c r="AE82" s="168"/>
      <c r="AF82" s="168"/>
      <c r="AG82" s="168"/>
      <c r="AH82" s="168"/>
      <c r="AI82" s="168"/>
      <c r="AJ82" s="168"/>
      <c r="AK82" s="70"/>
      <c r="AL82" s="70"/>
      <c r="AM82" s="70"/>
      <c r="AN82" s="70"/>
      <c r="AO82" s="70"/>
    </row>
    <row r="83" spans="1:41" hidden="1" outlineLevel="1">
      <c r="B83" s="892"/>
      <c r="C83" s="229" t="str">
        <f>IF(L$40&lt;&gt;"",L$40,"")</f>
        <v/>
      </c>
      <c r="D83" s="230">
        <v>400</v>
      </c>
      <c r="E83" s="230">
        <v>400</v>
      </c>
      <c r="F83" s="230">
        <v>400</v>
      </c>
      <c r="G83" s="230">
        <v>400</v>
      </c>
      <c r="H83" s="230">
        <v>400</v>
      </c>
      <c r="I83" s="230">
        <v>400</v>
      </c>
      <c r="J83" s="230">
        <v>400</v>
      </c>
      <c r="K83" s="230">
        <v>400</v>
      </c>
      <c r="L83" s="230">
        <v>400</v>
      </c>
      <c r="M83" s="230">
        <v>400</v>
      </c>
      <c r="N83" s="230">
        <v>400</v>
      </c>
      <c r="O83" s="230">
        <v>400</v>
      </c>
      <c r="V83" s="168"/>
      <c r="W83" s="168"/>
      <c r="X83" s="168"/>
      <c r="Y83" s="168"/>
      <c r="Z83" s="168"/>
      <c r="AA83" s="168"/>
      <c r="AB83" s="168"/>
      <c r="AC83" s="168"/>
      <c r="AD83" s="168"/>
      <c r="AE83" s="168"/>
      <c r="AF83" s="168"/>
      <c r="AG83" s="168"/>
      <c r="AH83" s="168"/>
      <c r="AI83" s="168"/>
      <c r="AJ83" s="168"/>
      <c r="AK83" s="70"/>
      <c r="AL83" s="70"/>
      <c r="AM83" s="70"/>
      <c r="AN83" s="70"/>
      <c r="AO83" s="70"/>
    </row>
    <row r="84" spans="1:41" hidden="1" outlineLevel="1">
      <c r="B84" s="892"/>
      <c r="C84" s="229" t="str">
        <f>IF(M$40&lt;&gt;"",M$40,"")</f>
        <v/>
      </c>
      <c r="D84" s="230">
        <v>400</v>
      </c>
      <c r="E84" s="230">
        <v>400</v>
      </c>
      <c r="F84" s="230">
        <v>400</v>
      </c>
      <c r="G84" s="230">
        <v>400</v>
      </c>
      <c r="H84" s="230">
        <v>400</v>
      </c>
      <c r="I84" s="230">
        <v>400</v>
      </c>
      <c r="J84" s="230">
        <v>400</v>
      </c>
      <c r="K84" s="230">
        <v>400</v>
      </c>
      <c r="L84" s="230">
        <v>400</v>
      </c>
      <c r="M84" s="230">
        <v>400</v>
      </c>
      <c r="N84" s="230">
        <v>400</v>
      </c>
      <c r="O84" s="230">
        <v>400</v>
      </c>
      <c r="V84" s="168"/>
      <c r="W84" s="168"/>
      <c r="X84" s="168"/>
      <c r="Y84" s="168"/>
      <c r="Z84" s="168"/>
      <c r="AA84" s="168"/>
      <c r="AB84" s="168"/>
      <c r="AC84" s="168"/>
      <c r="AD84" s="168"/>
      <c r="AE84" s="168"/>
      <c r="AF84" s="168"/>
      <c r="AG84" s="168"/>
      <c r="AH84" s="168"/>
      <c r="AI84" s="168"/>
      <c r="AJ84" s="168"/>
      <c r="AK84" s="70"/>
      <c r="AL84" s="70"/>
      <c r="AM84" s="70"/>
      <c r="AN84" s="70"/>
      <c r="AO84" s="70"/>
    </row>
    <row r="85" spans="1:41" hidden="1" outlineLevel="1">
      <c r="B85" s="892"/>
      <c r="C85" s="229" t="str">
        <f>IF(N$40&lt;&gt;"",N$40,"")</f>
        <v/>
      </c>
      <c r="D85" s="230">
        <v>400</v>
      </c>
      <c r="E85" s="230">
        <v>400</v>
      </c>
      <c r="F85" s="230">
        <v>400</v>
      </c>
      <c r="G85" s="230">
        <v>400</v>
      </c>
      <c r="H85" s="230">
        <v>400</v>
      </c>
      <c r="I85" s="230">
        <v>400</v>
      </c>
      <c r="J85" s="230">
        <v>400</v>
      </c>
      <c r="K85" s="230">
        <v>400</v>
      </c>
      <c r="L85" s="230">
        <v>400</v>
      </c>
      <c r="M85" s="230">
        <v>400</v>
      </c>
      <c r="N85" s="230">
        <v>400</v>
      </c>
      <c r="O85" s="230">
        <v>400</v>
      </c>
      <c r="V85" s="168"/>
      <c r="W85" s="168"/>
      <c r="X85" s="168"/>
      <c r="Y85" s="168"/>
      <c r="Z85" s="168"/>
      <c r="AA85" s="168"/>
      <c r="AB85" s="168"/>
      <c r="AC85" s="168"/>
      <c r="AD85" s="168"/>
      <c r="AE85" s="168"/>
      <c r="AF85" s="168"/>
      <c r="AG85" s="168"/>
      <c r="AH85" s="168"/>
      <c r="AI85" s="168"/>
      <c r="AJ85" s="168"/>
      <c r="AK85" s="70"/>
      <c r="AL85" s="70"/>
      <c r="AM85" s="70"/>
      <c r="AN85" s="70"/>
      <c r="AO85" s="70"/>
    </row>
    <row r="86" spans="1:41" ht="32.25" hidden="1" customHeight="1" outlineLevel="1">
      <c r="B86" s="892"/>
      <c r="C86" s="229" t="str">
        <f>IF(O$40&lt;&gt;"",O$40,"")</f>
        <v/>
      </c>
      <c r="D86" s="230">
        <v>400</v>
      </c>
      <c r="E86" s="230">
        <v>400</v>
      </c>
      <c r="F86" s="230">
        <v>400</v>
      </c>
      <c r="G86" s="230">
        <v>400</v>
      </c>
      <c r="H86" s="230">
        <v>400</v>
      </c>
      <c r="I86" s="230">
        <v>400</v>
      </c>
      <c r="J86" s="230">
        <v>400</v>
      </c>
      <c r="K86" s="230">
        <v>400</v>
      </c>
      <c r="L86" s="230">
        <v>400</v>
      </c>
      <c r="M86" s="230">
        <v>400</v>
      </c>
      <c r="N86" s="230">
        <v>400</v>
      </c>
      <c r="O86" s="230">
        <v>400</v>
      </c>
      <c r="S86" s="22"/>
      <c r="T86" s="22"/>
      <c r="V86" s="168"/>
      <c r="W86" s="168"/>
      <c r="X86" s="168"/>
      <c r="Y86" s="168"/>
      <c r="Z86" s="168"/>
      <c r="AA86" s="168"/>
      <c r="AB86" s="168"/>
      <c r="AC86" s="168"/>
      <c r="AD86" s="168"/>
      <c r="AE86" s="168"/>
      <c r="AF86" s="168"/>
      <c r="AG86" s="168"/>
      <c r="AH86" s="168"/>
      <c r="AI86" s="168"/>
      <c r="AJ86" s="168"/>
      <c r="AK86" s="70"/>
      <c r="AL86" s="70"/>
      <c r="AM86" s="70"/>
      <c r="AN86" s="70"/>
      <c r="AO86" s="70"/>
    </row>
    <row r="87" spans="1:41" ht="33.75" hidden="1" outlineLevel="1">
      <c r="A87" s="70"/>
      <c r="B87" s="70"/>
      <c r="C87" s="70"/>
      <c r="D87" s="224"/>
      <c r="E87" s="70"/>
      <c r="F87" s="70"/>
      <c r="G87" s="70"/>
      <c r="H87" s="70"/>
      <c r="I87" s="70"/>
      <c r="J87" s="70"/>
      <c r="K87" s="70"/>
      <c r="L87" s="70"/>
      <c r="M87" s="70"/>
      <c r="N87" s="70"/>
      <c r="O87" s="70"/>
      <c r="P87" s="70"/>
      <c r="Q87" s="100"/>
      <c r="R87" s="214"/>
      <c r="V87" s="168"/>
      <c r="W87" s="168"/>
      <c r="X87" s="168"/>
      <c r="Y87" s="168"/>
      <c r="Z87" s="168"/>
      <c r="AA87" s="168"/>
      <c r="AB87" s="168"/>
      <c r="AC87" s="168"/>
      <c r="AD87" s="168"/>
      <c r="AE87" s="168"/>
      <c r="AF87" s="168"/>
      <c r="AG87" s="168"/>
      <c r="AH87" s="168"/>
      <c r="AI87" s="168"/>
      <c r="AJ87" s="168"/>
      <c r="AK87" s="70"/>
      <c r="AL87" s="70"/>
      <c r="AM87" s="70"/>
      <c r="AN87" s="70"/>
      <c r="AO87" s="70"/>
    </row>
    <row r="88" spans="1:41" hidden="1" outlineLevel="1">
      <c r="A88" s="231"/>
      <c r="B88" s="893" t="s">
        <v>188</v>
      </c>
      <c r="C88" s="232" t="str">
        <f>C75</f>
        <v/>
      </c>
      <c r="D88" s="233" t="e">
        <f>IF(D75="","",D75/$D$57)</f>
        <v>#VALUE!</v>
      </c>
      <c r="E88" s="233" t="e">
        <f t="shared" ref="E88:O88" si="12">IF(E75="","",E75/$D$57)</f>
        <v>#VALUE!</v>
      </c>
      <c r="F88" s="233" t="e">
        <f t="shared" si="12"/>
        <v>#VALUE!</v>
      </c>
      <c r="G88" s="233" t="e">
        <f t="shared" si="12"/>
        <v>#VALUE!</v>
      </c>
      <c r="H88" s="233" t="e">
        <f t="shared" si="12"/>
        <v>#VALUE!</v>
      </c>
      <c r="I88" s="233" t="e">
        <f t="shared" si="12"/>
        <v>#VALUE!</v>
      </c>
      <c r="J88" s="233" t="e">
        <f t="shared" si="12"/>
        <v>#VALUE!</v>
      </c>
      <c r="K88" s="233" t="e">
        <f t="shared" si="12"/>
        <v>#VALUE!</v>
      </c>
      <c r="L88" s="233" t="e">
        <f t="shared" si="12"/>
        <v>#VALUE!</v>
      </c>
      <c r="M88" s="233" t="e">
        <f t="shared" si="12"/>
        <v>#VALUE!</v>
      </c>
      <c r="N88" s="233" t="e">
        <f t="shared" si="12"/>
        <v>#VALUE!</v>
      </c>
      <c r="O88" s="233" t="e">
        <f t="shared" si="12"/>
        <v>#VALUE!</v>
      </c>
      <c r="P88" s="70"/>
      <c r="Q88" s="100"/>
      <c r="R88" s="214"/>
      <c r="V88" s="168"/>
      <c r="W88" s="168" t="s">
        <v>182</v>
      </c>
      <c r="X88" s="168"/>
      <c r="Y88" s="168">
        <f t="shared" ref="Y88:AJ92" si="13">IF(D47&lt;&gt;"",1,0)</f>
        <v>0</v>
      </c>
      <c r="Z88" s="168">
        <f t="shared" si="13"/>
        <v>0</v>
      </c>
      <c r="AA88" s="168">
        <f t="shared" si="13"/>
        <v>0</v>
      </c>
      <c r="AB88" s="168">
        <f t="shared" si="13"/>
        <v>0</v>
      </c>
      <c r="AC88" s="168">
        <f t="shared" si="13"/>
        <v>0</v>
      </c>
      <c r="AD88" s="168">
        <f t="shared" si="13"/>
        <v>0</v>
      </c>
      <c r="AE88" s="168">
        <f t="shared" si="13"/>
        <v>0</v>
      </c>
      <c r="AF88" s="168">
        <f t="shared" si="13"/>
        <v>0</v>
      </c>
      <c r="AG88" s="168">
        <f t="shared" si="13"/>
        <v>0</v>
      </c>
      <c r="AH88" s="168">
        <f t="shared" si="13"/>
        <v>0</v>
      </c>
      <c r="AI88" s="168">
        <f t="shared" si="13"/>
        <v>0</v>
      </c>
      <c r="AJ88" s="168">
        <f t="shared" si="13"/>
        <v>0</v>
      </c>
      <c r="AK88" s="70"/>
      <c r="AL88" s="70"/>
      <c r="AM88" s="70"/>
      <c r="AN88" s="70"/>
      <c r="AO88" s="70"/>
    </row>
    <row r="89" spans="1:41" hidden="1" outlineLevel="1">
      <c r="A89" s="231"/>
      <c r="B89" s="893"/>
      <c r="C89" s="232" t="str">
        <f t="shared" ref="C89:C99" si="14">C76</f>
        <v/>
      </c>
      <c r="D89" s="233" t="e">
        <f>IF(D76="","",D76/$E$57)</f>
        <v>#VALUE!</v>
      </c>
      <c r="E89" s="233" t="e">
        <f t="shared" ref="E89:O89" si="15">IF(E76="","",E76/$E$57)</f>
        <v>#VALUE!</v>
      </c>
      <c r="F89" s="233" t="e">
        <f t="shared" si="15"/>
        <v>#VALUE!</v>
      </c>
      <c r="G89" s="233" t="e">
        <f t="shared" si="15"/>
        <v>#VALUE!</v>
      </c>
      <c r="H89" s="233" t="e">
        <f t="shared" si="15"/>
        <v>#VALUE!</v>
      </c>
      <c r="I89" s="233" t="e">
        <f t="shared" si="15"/>
        <v>#VALUE!</v>
      </c>
      <c r="J89" s="233" t="e">
        <f t="shared" si="15"/>
        <v>#VALUE!</v>
      </c>
      <c r="K89" s="233" t="e">
        <f t="shared" si="15"/>
        <v>#VALUE!</v>
      </c>
      <c r="L89" s="233" t="e">
        <f t="shared" si="15"/>
        <v>#VALUE!</v>
      </c>
      <c r="M89" s="233" t="e">
        <f t="shared" si="15"/>
        <v>#VALUE!</v>
      </c>
      <c r="N89" s="233" t="e">
        <f t="shared" si="15"/>
        <v>#VALUE!</v>
      </c>
      <c r="O89" s="233" t="e">
        <f t="shared" si="15"/>
        <v>#VALUE!</v>
      </c>
      <c r="P89" s="70"/>
      <c r="Q89" s="100"/>
      <c r="R89" s="214"/>
      <c r="V89" s="168"/>
      <c r="W89" s="168" t="s">
        <v>177</v>
      </c>
      <c r="X89" s="168"/>
      <c r="Y89" s="168">
        <f t="shared" si="13"/>
        <v>0</v>
      </c>
      <c r="Z89" s="168">
        <f t="shared" si="13"/>
        <v>0</v>
      </c>
      <c r="AA89" s="168">
        <f t="shared" si="13"/>
        <v>0</v>
      </c>
      <c r="AB89" s="168">
        <f t="shared" si="13"/>
        <v>0</v>
      </c>
      <c r="AC89" s="168">
        <f t="shared" si="13"/>
        <v>0</v>
      </c>
      <c r="AD89" s="168">
        <f t="shared" si="13"/>
        <v>0</v>
      </c>
      <c r="AE89" s="168">
        <f t="shared" si="13"/>
        <v>0</v>
      </c>
      <c r="AF89" s="168">
        <f t="shared" si="13"/>
        <v>0</v>
      </c>
      <c r="AG89" s="168">
        <f t="shared" si="13"/>
        <v>0</v>
      </c>
      <c r="AH89" s="168">
        <f t="shared" si="13"/>
        <v>0</v>
      </c>
      <c r="AI89" s="168">
        <f t="shared" si="13"/>
        <v>0</v>
      </c>
      <c r="AJ89" s="168">
        <f t="shared" si="13"/>
        <v>0</v>
      </c>
      <c r="AK89" s="70"/>
      <c r="AL89" s="70"/>
      <c r="AM89" s="70"/>
      <c r="AN89" s="70"/>
      <c r="AO89" s="70"/>
    </row>
    <row r="90" spans="1:41" hidden="1" outlineLevel="1">
      <c r="A90" s="231"/>
      <c r="B90" s="893"/>
      <c r="C90" s="232" t="str">
        <f t="shared" si="14"/>
        <v/>
      </c>
      <c r="D90" s="233" t="e">
        <f>IF(D77="","",D77/$F$57)</f>
        <v>#VALUE!</v>
      </c>
      <c r="E90" s="233" t="e">
        <f t="shared" ref="E90:O90" si="16">IF(E77="","",E77/$F$57)</f>
        <v>#VALUE!</v>
      </c>
      <c r="F90" s="233" t="e">
        <f t="shared" si="16"/>
        <v>#VALUE!</v>
      </c>
      <c r="G90" s="233" t="e">
        <f t="shared" si="16"/>
        <v>#VALUE!</v>
      </c>
      <c r="H90" s="233" t="e">
        <f t="shared" si="16"/>
        <v>#VALUE!</v>
      </c>
      <c r="I90" s="233" t="e">
        <f t="shared" si="16"/>
        <v>#VALUE!</v>
      </c>
      <c r="J90" s="233" t="e">
        <f t="shared" si="16"/>
        <v>#VALUE!</v>
      </c>
      <c r="K90" s="233" t="e">
        <f t="shared" si="16"/>
        <v>#VALUE!</v>
      </c>
      <c r="L90" s="233" t="e">
        <f t="shared" si="16"/>
        <v>#VALUE!</v>
      </c>
      <c r="M90" s="233" t="e">
        <f t="shared" si="16"/>
        <v>#VALUE!</v>
      </c>
      <c r="N90" s="233" t="e">
        <f t="shared" si="16"/>
        <v>#VALUE!</v>
      </c>
      <c r="O90" s="233" t="e">
        <f t="shared" si="16"/>
        <v>#VALUE!</v>
      </c>
      <c r="P90" s="70"/>
      <c r="Q90" s="100"/>
      <c r="R90" s="214"/>
      <c r="V90" s="168"/>
      <c r="W90" s="168" t="s">
        <v>101</v>
      </c>
      <c r="X90" s="168"/>
      <c r="Y90" s="168">
        <f t="shared" si="13"/>
        <v>0</v>
      </c>
      <c r="Z90" s="168">
        <f t="shared" si="13"/>
        <v>0</v>
      </c>
      <c r="AA90" s="168">
        <f t="shared" si="13"/>
        <v>0</v>
      </c>
      <c r="AB90" s="168">
        <f t="shared" si="13"/>
        <v>0</v>
      </c>
      <c r="AC90" s="168">
        <f t="shared" si="13"/>
        <v>0</v>
      </c>
      <c r="AD90" s="168">
        <f t="shared" si="13"/>
        <v>0</v>
      </c>
      <c r="AE90" s="168">
        <f t="shared" si="13"/>
        <v>0</v>
      </c>
      <c r="AF90" s="168">
        <f t="shared" si="13"/>
        <v>0</v>
      </c>
      <c r="AG90" s="168">
        <f t="shared" si="13"/>
        <v>0</v>
      </c>
      <c r="AH90" s="168">
        <f t="shared" si="13"/>
        <v>0</v>
      </c>
      <c r="AI90" s="168">
        <f t="shared" si="13"/>
        <v>0</v>
      </c>
      <c r="AJ90" s="168">
        <f t="shared" si="13"/>
        <v>0</v>
      </c>
      <c r="AK90" s="70"/>
      <c r="AL90" s="70"/>
      <c r="AM90" s="70"/>
      <c r="AN90" s="70"/>
      <c r="AO90" s="70"/>
    </row>
    <row r="91" spans="1:41" hidden="1" outlineLevel="1">
      <c r="A91" s="231"/>
      <c r="B91" s="893"/>
      <c r="C91" s="232" t="str">
        <f t="shared" si="14"/>
        <v/>
      </c>
      <c r="D91" s="233" t="e">
        <f>IF(D78="","",D78/$G$57)</f>
        <v>#VALUE!</v>
      </c>
      <c r="E91" s="233" t="e">
        <f t="shared" ref="E91:O91" si="17">IF(E78="","",E78/$G$57)</f>
        <v>#VALUE!</v>
      </c>
      <c r="F91" s="233" t="e">
        <f t="shared" si="17"/>
        <v>#VALUE!</v>
      </c>
      <c r="G91" s="233" t="e">
        <f t="shared" si="17"/>
        <v>#VALUE!</v>
      </c>
      <c r="H91" s="233" t="e">
        <f t="shared" si="17"/>
        <v>#VALUE!</v>
      </c>
      <c r="I91" s="233" t="e">
        <f t="shared" si="17"/>
        <v>#VALUE!</v>
      </c>
      <c r="J91" s="233" t="e">
        <f t="shared" si="17"/>
        <v>#VALUE!</v>
      </c>
      <c r="K91" s="233" t="e">
        <f t="shared" si="17"/>
        <v>#VALUE!</v>
      </c>
      <c r="L91" s="233" t="e">
        <f t="shared" si="17"/>
        <v>#VALUE!</v>
      </c>
      <c r="M91" s="233" t="e">
        <f>IF(M78="","",M78/$G$57)</f>
        <v>#VALUE!</v>
      </c>
      <c r="N91" s="233" t="e">
        <f t="shared" si="17"/>
        <v>#VALUE!</v>
      </c>
      <c r="O91" s="233" t="e">
        <f t="shared" si="17"/>
        <v>#VALUE!</v>
      </c>
      <c r="P91" s="70"/>
      <c r="Q91" s="100"/>
      <c r="R91" s="214"/>
      <c r="V91" s="168"/>
      <c r="W91" s="168" t="s">
        <v>183</v>
      </c>
      <c r="X91" s="168"/>
      <c r="Y91" s="168">
        <f t="shared" si="13"/>
        <v>0</v>
      </c>
      <c r="Z91" s="168">
        <f t="shared" si="13"/>
        <v>0</v>
      </c>
      <c r="AA91" s="168">
        <f t="shared" si="13"/>
        <v>0</v>
      </c>
      <c r="AB91" s="168">
        <f t="shared" si="13"/>
        <v>0</v>
      </c>
      <c r="AC91" s="168">
        <f t="shared" si="13"/>
        <v>0</v>
      </c>
      <c r="AD91" s="168">
        <f t="shared" si="13"/>
        <v>0</v>
      </c>
      <c r="AE91" s="168">
        <f t="shared" si="13"/>
        <v>0</v>
      </c>
      <c r="AF91" s="168">
        <f t="shared" si="13"/>
        <v>0</v>
      </c>
      <c r="AG91" s="168">
        <f t="shared" si="13"/>
        <v>0</v>
      </c>
      <c r="AH91" s="168">
        <f t="shared" si="13"/>
        <v>0</v>
      </c>
      <c r="AI91" s="168">
        <f t="shared" si="13"/>
        <v>0</v>
      </c>
      <c r="AJ91" s="168">
        <f t="shared" si="13"/>
        <v>0</v>
      </c>
      <c r="AK91" s="70"/>
      <c r="AL91" s="70"/>
      <c r="AM91" s="70"/>
      <c r="AN91" s="70"/>
      <c r="AO91" s="70"/>
    </row>
    <row r="92" spans="1:41" hidden="1" outlineLevel="1">
      <c r="A92" s="231"/>
      <c r="B92" s="893"/>
      <c r="C92" s="232" t="str">
        <f t="shared" si="14"/>
        <v/>
      </c>
      <c r="D92" s="233" t="e">
        <f>IF(D79="","",D79/$H$57)</f>
        <v>#VALUE!</v>
      </c>
      <c r="E92" s="233" t="e">
        <f t="shared" ref="E92:O92" si="18">IF(E79="","",E79/$H$57)</f>
        <v>#VALUE!</v>
      </c>
      <c r="F92" s="233" t="e">
        <f t="shared" si="18"/>
        <v>#VALUE!</v>
      </c>
      <c r="G92" s="233" t="e">
        <f t="shared" si="18"/>
        <v>#VALUE!</v>
      </c>
      <c r="H92" s="233" t="e">
        <f t="shared" si="18"/>
        <v>#VALUE!</v>
      </c>
      <c r="I92" s="233" t="e">
        <f t="shared" si="18"/>
        <v>#VALUE!</v>
      </c>
      <c r="J92" s="233" t="e">
        <f t="shared" si="18"/>
        <v>#VALUE!</v>
      </c>
      <c r="K92" s="233" t="e">
        <f t="shared" si="18"/>
        <v>#VALUE!</v>
      </c>
      <c r="L92" s="233" t="e">
        <f t="shared" si="18"/>
        <v>#VALUE!</v>
      </c>
      <c r="M92" s="233" t="e">
        <f t="shared" si="18"/>
        <v>#VALUE!</v>
      </c>
      <c r="N92" s="233" t="e">
        <f t="shared" si="18"/>
        <v>#VALUE!</v>
      </c>
      <c r="O92" s="233" t="e">
        <f t="shared" si="18"/>
        <v>#VALUE!</v>
      </c>
      <c r="P92" s="70"/>
      <c r="Q92" s="100"/>
      <c r="R92" s="214"/>
      <c r="V92" s="168"/>
      <c r="W92" s="168" t="s">
        <v>184</v>
      </c>
      <c r="X92" s="168"/>
      <c r="Y92" s="168">
        <f t="shared" si="13"/>
        <v>0</v>
      </c>
      <c r="Z92" s="168">
        <f t="shared" si="13"/>
        <v>0</v>
      </c>
      <c r="AA92" s="168">
        <f t="shared" si="13"/>
        <v>0</v>
      </c>
      <c r="AB92" s="168">
        <f t="shared" si="13"/>
        <v>0</v>
      </c>
      <c r="AC92" s="168">
        <f t="shared" si="13"/>
        <v>0</v>
      </c>
      <c r="AD92" s="168">
        <f t="shared" si="13"/>
        <v>0</v>
      </c>
      <c r="AE92" s="168">
        <f t="shared" si="13"/>
        <v>0</v>
      </c>
      <c r="AF92" s="168">
        <f t="shared" si="13"/>
        <v>0</v>
      </c>
      <c r="AG92" s="168">
        <f t="shared" si="13"/>
        <v>0</v>
      </c>
      <c r="AH92" s="168">
        <f t="shared" si="13"/>
        <v>0</v>
      </c>
      <c r="AI92" s="168">
        <f t="shared" si="13"/>
        <v>0</v>
      </c>
      <c r="AJ92" s="168">
        <f t="shared" si="13"/>
        <v>0</v>
      </c>
      <c r="AK92" s="70"/>
      <c r="AL92" s="70"/>
      <c r="AM92" s="70"/>
      <c r="AN92" s="70"/>
      <c r="AO92" s="70"/>
    </row>
    <row r="93" spans="1:41" hidden="1" outlineLevel="1">
      <c r="A93" s="231"/>
      <c r="B93" s="893"/>
      <c r="C93" s="232" t="str">
        <f t="shared" si="14"/>
        <v/>
      </c>
      <c r="D93" s="233" t="e">
        <f>IF(D80="","",D80/$I$57)</f>
        <v>#VALUE!</v>
      </c>
      <c r="E93" s="233" t="e">
        <f t="shared" ref="E93:O93" si="19">IF(E80="","",E80/$I$57)</f>
        <v>#VALUE!</v>
      </c>
      <c r="F93" s="233" t="e">
        <f t="shared" si="19"/>
        <v>#VALUE!</v>
      </c>
      <c r="G93" s="233" t="e">
        <f t="shared" si="19"/>
        <v>#VALUE!</v>
      </c>
      <c r="H93" s="233" t="e">
        <f t="shared" si="19"/>
        <v>#VALUE!</v>
      </c>
      <c r="I93" s="233" t="e">
        <f t="shared" si="19"/>
        <v>#VALUE!</v>
      </c>
      <c r="J93" s="233" t="e">
        <f t="shared" si="19"/>
        <v>#VALUE!</v>
      </c>
      <c r="K93" s="233" t="e">
        <f>IF(K80="","",K80/$I$57)</f>
        <v>#VALUE!</v>
      </c>
      <c r="L93" s="233" t="e">
        <f t="shared" si="19"/>
        <v>#VALUE!</v>
      </c>
      <c r="M93" s="233" t="e">
        <f t="shared" si="19"/>
        <v>#VALUE!</v>
      </c>
      <c r="N93" s="233" t="e">
        <f t="shared" si="19"/>
        <v>#VALUE!</v>
      </c>
      <c r="O93" s="233" t="e">
        <f t="shared" si="19"/>
        <v>#VALUE!</v>
      </c>
      <c r="P93" s="70"/>
      <c r="Q93" s="100"/>
      <c r="R93" s="214"/>
      <c r="V93" s="168"/>
      <c r="W93" s="168"/>
      <c r="X93" s="168"/>
      <c r="Y93" s="168"/>
      <c r="Z93" s="168"/>
      <c r="AA93" s="168"/>
      <c r="AB93" s="168"/>
      <c r="AC93" s="168"/>
      <c r="AD93" s="168"/>
      <c r="AE93" s="168"/>
      <c r="AF93" s="168"/>
      <c r="AG93" s="168"/>
      <c r="AH93" s="168"/>
      <c r="AI93" s="168"/>
      <c r="AJ93" s="168"/>
      <c r="AK93" s="168"/>
      <c r="AL93" s="168"/>
      <c r="AM93" s="70"/>
      <c r="AN93" s="70"/>
      <c r="AO93" s="70"/>
    </row>
    <row r="94" spans="1:41" hidden="1" outlineLevel="1">
      <c r="A94" s="231"/>
      <c r="B94" s="893"/>
      <c r="C94" s="232" t="str">
        <f t="shared" si="14"/>
        <v/>
      </c>
      <c r="D94" s="233" t="e">
        <f>IF(D81="","",D81/$J$57)</f>
        <v>#VALUE!</v>
      </c>
      <c r="E94" s="233" t="e">
        <f t="shared" ref="E94:O94" si="20">IF(E81="","",E81/$J$57)</f>
        <v>#VALUE!</v>
      </c>
      <c r="F94" s="233" t="e">
        <f t="shared" si="20"/>
        <v>#VALUE!</v>
      </c>
      <c r="G94" s="233" t="e">
        <f t="shared" si="20"/>
        <v>#VALUE!</v>
      </c>
      <c r="H94" s="233" t="e">
        <f t="shared" si="20"/>
        <v>#VALUE!</v>
      </c>
      <c r="I94" s="233" t="e">
        <f t="shared" si="20"/>
        <v>#VALUE!</v>
      </c>
      <c r="J94" s="233" t="e">
        <f t="shared" si="20"/>
        <v>#VALUE!</v>
      </c>
      <c r="K94" s="233" t="e">
        <f t="shared" si="20"/>
        <v>#VALUE!</v>
      </c>
      <c r="L94" s="233" t="e">
        <f t="shared" si="20"/>
        <v>#VALUE!</v>
      </c>
      <c r="M94" s="233" t="e">
        <f t="shared" si="20"/>
        <v>#VALUE!</v>
      </c>
      <c r="N94" s="233" t="e">
        <f t="shared" si="20"/>
        <v>#VALUE!</v>
      </c>
      <c r="O94" s="233" t="e">
        <f t="shared" si="20"/>
        <v>#VALUE!</v>
      </c>
      <c r="P94" s="70"/>
      <c r="Q94" s="100"/>
      <c r="R94" s="214"/>
      <c r="V94" s="168"/>
      <c r="W94" s="168"/>
      <c r="X94" s="168"/>
      <c r="Y94" s="168"/>
      <c r="Z94" s="168"/>
      <c r="AA94" s="168"/>
      <c r="AB94" s="168"/>
      <c r="AC94" s="168"/>
      <c r="AD94" s="168"/>
      <c r="AE94" s="168"/>
      <c r="AF94" s="168"/>
      <c r="AG94" s="168"/>
      <c r="AH94" s="168"/>
      <c r="AI94" s="168"/>
      <c r="AJ94" s="168"/>
      <c r="AK94" s="168"/>
      <c r="AL94" s="168"/>
      <c r="AM94" s="70"/>
      <c r="AN94" s="70"/>
      <c r="AO94" s="70"/>
    </row>
    <row r="95" spans="1:41" hidden="1" outlineLevel="1">
      <c r="A95" s="231"/>
      <c r="B95" s="893"/>
      <c r="C95" s="232" t="str">
        <f t="shared" si="14"/>
        <v/>
      </c>
      <c r="D95" s="233" t="e">
        <f>IF(D82="","",D82/$K$57)</f>
        <v>#VALUE!</v>
      </c>
      <c r="E95" s="233" t="e">
        <f t="shared" ref="E95:O95" si="21">IF(E82="","",E82/$K$57)</f>
        <v>#VALUE!</v>
      </c>
      <c r="F95" s="233" t="e">
        <f t="shared" si="21"/>
        <v>#VALUE!</v>
      </c>
      <c r="G95" s="233" t="e">
        <f t="shared" si="21"/>
        <v>#VALUE!</v>
      </c>
      <c r="H95" s="233" t="e">
        <f t="shared" si="21"/>
        <v>#VALUE!</v>
      </c>
      <c r="I95" s="233" t="e">
        <f t="shared" si="21"/>
        <v>#VALUE!</v>
      </c>
      <c r="J95" s="233" t="e">
        <f t="shared" si="21"/>
        <v>#VALUE!</v>
      </c>
      <c r="K95" s="233" t="e">
        <f t="shared" si="21"/>
        <v>#VALUE!</v>
      </c>
      <c r="L95" s="233" t="e">
        <f t="shared" si="21"/>
        <v>#VALUE!</v>
      </c>
      <c r="M95" s="233" t="e">
        <f t="shared" si="21"/>
        <v>#VALUE!</v>
      </c>
      <c r="N95" s="233" t="e">
        <f>IF(N82="","",N82/$K$57)</f>
        <v>#VALUE!</v>
      </c>
      <c r="O95" s="233" t="e">
        <f t="shared" si="21"/>
        <v>#VALUE!</v>
      </c>
      <c r="P95" s="70"/>
      <c r="Q95" s="100"/>
      <c r="R95" s="214"/>
      <c r="V95" s="168"/>
      <c r="W95" s="168" t="s">
        <v>174</v>
      </c>
      <c r="X95" s="168"/>
      <c r="Y95" s="168">
        <f t="shared" ref="Y95:AJ95" si="22">Y92-Y71</f>
        <v>0</v>
      </c>
      <c r="Z95" s="168">
        <f t="shared" si="22"/>
        <v>0</v>
      </c>
      <c r="AA95" s="168">
        <f t="shared" si="22"/>
        <v>0</v>
      </c>
      <c r="AB95" s="168">
        <f t="shared" si="22"/>
        <v>0</v>
      </c>
      <c r="AC95" s="168">
        <f t="shared" si="22"/>
        <v>0</v>
      </c>
      <c r="AD95" s="168">
        <f t="shared" si="22"/>
        <v>0</v>
      </c>
      <c r="AE95" s="168">
        <f t="shared" si="22"/>
        <v>0</v>
      </c>
      <c r="AF95" s="168">
        <f t="shared" si="22"/>
        <v>0</v>
      </c>
      <c r="AG95" s="168">
        <f t="shared" si="22"/>
        <v>0</v>
      </c>
      <c r="AH95" s="168">
        <f t="shared" si="22"/>
        <v>0</v>
      </c>
      <c r="AI95" s="168">
        <f t="shared" si="22"/>
        <v>0</v>
      </c>
      <c r="AJ95" s="168">
        <f t="shared" si="22"/>
        <v>0</v>
      </c>
      <c r="AK95" s="168"/>
      <c r="AL95" s="168">
        <f>SUM(Y95:AJ95)</f>
        <v>0</v>
      </c>
      <c r="AM95" s="70"/>
      <c r="AN95" s="70"/>
      <c r="AO95" s="70"/>
    </row>
    <row r="96" spans="1:41" hidden="1" outlineLevel="1">
      <c r="A96" s="231"/>
      <c r="B96" s="893"/>
      <c r="C96" s="232" t="str">
        <f t="shared" si="14"/>
        <v/>
      </c>
      <c r="D96" s="233" t="e">
        <f>IF(D83="","",D83/$L$57)</f>
        <v>#VALUE!</v>
      </c>
      <c r="E96" s="233" t="e">
        <f t="shared" ref="E96:O96" si="23">IF(E83="","",E83/$L$57)</f>
        <v>#VALUE!</v>
      </c>
      <c r="F96" s="233" t="e">
        <f t="shared" si="23"/>
        <v>#VALUE!</v>
      </c>
      <c r="G96" s="233" t="e">
        <f t="shared" si="23"/>
        <v>#VALUE!</v>
      </c>
      <c r="H96" s="233" t="e">
        <f t="shared" si="23"/>
        <v>#VALUE!</v>
      </c>
      <c r="I96" s="233" t="e">
        <f t="shared" si="23"/>
        <v>#VALUE!</v>
      </c>
      <c r="J96" s="233" t="e">
        <f t="shared" si="23"/>
        <v>#VALUE!</v>
      </c>
      <c r="K96" s="233" t="e">
        <f t="shared" si="23"/>
        <v>#VALUE!</v>
      </c>
      <c r="L96" s="233" t="e">
        <f t="shared" si="23"/>
        <v>#VALUE!</v>
      </c>
      <c r="M96" s="233" t="e">
        <f t="shared" si="23"/>
        <v>#VALUE!</v>
      </c>
      <c r="N96" s="233" t="e">
        <f t="shared" si="23"/>
        <v>#VALUE!</v>
      </c>
      <c r="O96" s="233" t="e">
        <f t="shared" si="23"/>
        <v>#VALUE!</v>
      </c>
      <c r="P96" s="70"/>
      <c r="Q96" s="100"/>
      <c r="R96" s="214"/>
      <c r="V96" s="168"/>
      <c r="W96" s="168" t="s">
        <v>176</v>
      </c>
      <c r="X96" s="168"/>
      <c r="Y96" s="168">
        <f t="shared" ref="Y96:AJ96" si="24">Y92-Y72</f>
        <v>0</v>
      </c>
      <c r="Z96" s="168">
        <f t="shared" si="24"/>
        <v>0</v>
      </c>
      <c r="AA96" s="168">
        <f t="shared" si="24"/>
        <v>0</v>
      </c>
      <c r="AB96" s="168">
        <f t="shared" si="24"/>
        <v>0</v>
      </c>
      <c r="AC96" s="168">
        <f t="shared" si="24"/>
        <v>0</v>
      </c>
      <c r="AD96" s="168">
        <f t="shared" si="24"/>
        <v>0</v>
      </c>
      <c r="AE96" s="168">
        <f t="shared" si="24"/>
        <v>0</v>
      </c>
      <c r="AF96" s="168">
        <f t="shared" si="24"/>
        <v>0</v>
      </c>
      <c r="AG96" s="168">
        <f t="shared" si="24"/>
        <v>0</v>
      </c>
      <c r="AH96" s="168">
        <f t="shared" si="24"/>
        <v>0</v>
      </c>
      <c r="AI96" s="168">
        <f t="shared" si="24"/>
        <v>0</v>
      </c>
      <c r="AJ96" s="168">
        <f t="shared" si="24"/>
        <v>0</v>
      </c>
      <c r="AK96" s="70"/>
      <c r="AL96" s="168">
        <f>SUM(Y96:AJ96)</f>
        <v>0</v>
      </c>
      <c r="AM96" s="70"/>
      <c r="AN96" s="70"/>
      <c r="AO96" s="70"/>
    </row>
    <row r="97" spans="1:41" hidden="1" outlineLevel="1">
      <c r="A97" s="231"/>
      <c r="B97" s="893"/>
      <c r="C97" s="232" t="str">
        <f t="shared" si="14"/>
        <v/>
      </c>
      <c r="D97" s="233" t="e">
        <f>IF(D84="","",D84/$M$57)</f>
        <v>#VALUE!</v>
      </c>
      <c r="E97" s="233" t="e">
        <f t="shared" ref="E97:O97" si="25">IF(E84="","",E84/$M$57)</f>
        <v>#VALUE!</v>
      </c>
      <c r="F97" s="233" t="e">
        <f t="shared" si="25"/>
        <v>#VALUE!</v>
      </c>
      <c r="G97" s="233" t="e">
        <f t="shared" si="25"/>
        <v>#VALUE!</v>
      </c>
      <c r="H97" s="233" t="e">
        <f t="shared" si="25"/>
        <v>#VALUE!</v>
      </c>
      <c r="I97" s="233" t="e">
        <f t="shared" si="25"/>
        <v>#VALUE!</v>
      </c>
      <c r="J97" s="233" t="e">
        <f t="shared" si="25"/>
        <v>#VALUE!</v>
      </c>
      <c r="K97" s="233" t="e">
        <f t="shared" si="25"/>
        <v>#VALUE!</v>
      </c>
      <c r="L97" s="233" t="e">
        <f t="shared" si="25"/>
        <v>#VALUE!</v>
      </c>
      <c r="M97" s="233" t="e">
        <f t="shared" si="25"/>
        <v>#VALUE!</v>
      </c>
      <c r="N97" s="233" t="e">
        <f t="shared" si="25"/>
        <v>#VALUE!</v>
      </c>
      <c r="O97" s="233" t="e">
        <f t="shared" si="25"/>
        <v>#VALUE!</v>
      </c>
      <c r="P97" s="70"/>
      <c r="Q97" s="100"/>
      <c r="R97" s="214"/>
      <c r="V97" s="168"/>
      <c r="W97" s="168" t="s">
        <v>177</v>
      </c>
      <c r="X97" s="168"/>
      <c r="Y97" s="168">
        <f t="shared" ref="Y97:AJ97" si="26">Y73</f>
        <v>0</v>
      </c>
      <c r="Z97" s="168">
        <f t="shared" si="26"/>
        <v>0</v>
      </c>
      <c r="AA97" s="168">
        <f t="shared" si="26"/>
        <v>0</v>
      </c>
      <c r="AB97" s="168">
        <f t="shared" si="26"/>
        <v>0</v>
      </c>
      <c r="AC97" s="168">
        <f t="shared" si="26"/>
        <v>0</v>
      </c>
      <c r="AD97" s="168">
        <f t="shared" si="26"/>
        <v>0</v>
      </c>
      <c r="AE97" s="168">
        <f t="shared" si="26"/>
        <v>0</v>
      </c>
      <c r="AF97" s="168">
        <f t="shared" si="26"/>
        <v>0</v>
      </c>
      <c r="AG97" s="168">
        <f t="shared" si="26"/>
        <v>0</v>
      </c>
      <c r="AH97" s="168">
        <f t="shared" si="26"/>
        <v>0</v>
      </c>
      <c r="AI97" s="168">
        <f t="shared" si="26"/>
        <v>0</v>
      </c>
      <c r="AJ97" s="168">
        <f t="shared" si="26"/>
        <v>0</v>
      </c>
      <c r="AK97" s="70"/>
      <c r="AL97" s="168">
        <f>SUM(Y97:AJ97)</f>
        <v>0</v>
      </c>
      <c r="AM97" s="70"/>
      <c r="AN97" s="70"/>
      <c r="AO97" s="70"/>
    </row>
    <row r="98" spans="1:41" hidden="1" outlineLevel="1">
      <c r="A98" s="231"/>
      <c r="B98" s="893"/>
      <c r="C98" s="232" t="str">
        <f t="shared" si="14"/>
        <v/>
      </c>
      <c r="D98" s="233" t="e">
        <f>IF(D85="","",D85/$N$57)</f>
        <v>#VALUE!</v>
      </c>
      <c r="E98" s="233" t="e">
        <f t="shared" ref="E98:O98" si="27">IF(E85="","",E85/$N$57)</f>
        <v>#VALUE!</v>
      </c>
      <c r="F98" s="233" t="e">
        <f t="shared" si="27"/>
        <v>#VALUE!</v>
      </c>
      <c r="G98" s="233" t="e">
        <f t="shared" si="27"/>
        <v>#VALUE!</v>
      </c>
      <c r="H98" s="233" t="e">
        <f t="shared" si="27"/>
        <v>#VALUE!</v>
      </c>
      <c r="I98" s="233" t="e">
        <f t="shared" si="27"/>
        <v>#VALUE!</v>
      </c>
      <c r="J98" s="233" t="e">
        <f t="shared" si="27"/>
        <v>#VALUE!</v>
      </c>
      <c r="K98" s="233" t="e">
        <f t="shared" si="27"/>
        <v>#VALUE!</v>
      </c>
      <c r="L98" s="233" t="e">
        <f t="shared" si="27"/>
        <v>#VALUE!</v>
      </c>
      <c r="M98" s="233" t="e">
        <f t="shared" si="27"/>
        <v>#VALUE!</v>
      </c>
      <c r="N98" s="233" t="e">
        <f t="shared" si="27"/>
        <v>#VALUE!</v>
      </c>
      <c r="O98" s="233" t="e">
        <f t="shared" si="27"/>
        <v>#VALUE!</v>
      </c>
      <c r="P98" s="70"/>
      <c r="Q98" s="100"/>
      <c r="R98" s="214"/>
      <c r="V98" s="168"/>
      <c r="W98" s="108" t="s">
        <v>178</v>
      </c>
      <c r="X98" s="168"/>
      <c r="Y98" s="168"/>
      <c r="Z98" s="168"/>
      <c r="AA98" s="168"/>
      <c r="AB98" s="168"/>
      <c r="AC98" s="168"/>
      <c r="AD98" s="70"/>
      <c r="AE98" s="70"/>
      <c r="AF98" s="70"/>
      <c r="AG98" s="70"/>
      <c r="AH98" s="70"/>
      <c r="AI98" s="70"/>
      <c r="AJ98" s="70"/>
      <c r="AK98" s="70"/>
      <c r="AL98" s="168">
        <f t="shared" ref="AL98:AL102" si="28">SUM(Y98:AJ98)</f>
        <v>0</v>
      </c>
      <c r="AM98" s="70"/>
      <c r="AN98" s="70"/>
      <c r="AO98" s="70"/>
    </row>
    <row r="99" spans="1:41" hidden="1" outlineLevel="1">
      <c r="A99" s="231"/>
      <c r="B99" s="893"/>
      <c r="C99" s="232" t="str">
        <f t="shared" si="14"/>
        <v/>
      </c>
      <c r="D99" s="233" t="e">
        <f>IF(D86="","",D86/$O$57)</f>
        <v>#VALUE!</v>
      </c>
      <c r="E99" s="233" t="e">
        <f t="shared" ref="E99:O99" si="29">IF(E86="","",E86/$O$57)</f>
        <v>#VALUE!</v>
      </c>
      <c r="F99" s="233" t="e">
        <f t="shared" si="29"/>
        <v>#VALUE!</v>
      </c>
      <c r="G99" s="233" t="e">
        <f t="shared" si="29"/>
        <v>#VALUE!</v>
      </c>
      <c r="H99" s="233" t="e">
        <f t="shared" si="29"/>
        <v>#VALUE!</v>
      </c>
      <c r="I99" s="233" t="e">
        <f t="shared" si="29"/>
        <v>#VALUE!</v>
      </c>
      <c r="J99" s="233" t="e">
        <f t="shared" si="29"/>
        <v>#VALUE!</v>
      </c>
      <c r="K99" s="233" t="e">
        <f t="shared" si="29"/>
        <v>#VALUE!</v>
      </c>
      <c r="L99" s="233" t="e">
        <f t="shared" si="29"/>
        <v>#VALUE!</v>
      </c>
      <c r="M99" s="233" t="e">
        <f t="shared" si="29"/>
        <v>#VALUE!</v>
      </c>
      <c r="N99" s="233" t="e">
        <f t="shared" si="29"/>
        <v>#VALUE!</v>
      </c>
      <c r="O99" s="233" t="e">
        <f t="shared" si="29"/>
        <v>#VALUE!</v>
      </c>
      <c r="P99" s="70"/>
      <c r="Q99" s="100"/>
      <c r="R99" s="214"/>
      <c r="V99" s="168"/>
      <c r="W99" s="168" t="s">
        <v>179</v>
      </c>
      <c r="X99" s="168"/>
      <c r="Y99" s="168"/>
      <c r="Z99" s="168"/>
      <c r="AA99" s="168"/>
      <c r="AB99" s="168"/>
      <c r="AC99" s="168"/>
      <c r="AD99" s="70"/>
      <c r="AE99" s="70"/>
      <c r="AF99" s="70"/>
      <c r="AG99" s="70"/>
      <c r="AH99" s="70"/>
      <c r="AI99" s="70"/>
      <c r="AJ99" s="70"/>
      <c r="AK99" s="70"/>
      <c r="AL99" s="168">
        <f t="shared" si="28"/>
        <v>0</v>
      </c>
      <c r="AM99" s="70"/>
      <c r="AN99" s="70"/>
      <c r="AO99" s="70"/>
    </row>
    <row r="100" spans="1:41" hidden="1" outlineLevel="1">
      <c r="A100" s="231"/>
      <c r="B100" s="70"/>
      <c r="C100" s="234" t="s">
        <v>189</v>
      </c>
      <c r="D100" s="235" t="e">
        <f>SUM(D88:D99)</f>
        <v>#VALUE!</v>
      </c>
      <c r="E100" s="235" t="e">
        <f t="shared" ref="E100:O100" si="30">SUM(E88:E99)</f>
        <v>#VALUE!</v>
      </c>
      <c r="F100" s="235" t="e">
        <f t="shared" si="30"/>
        <v>#VALUE!</v>
      </c>
      <c r="G100" s="235" t="e">
        <f t="shared" si="30"/>
        <v>#VALUE!</v>
      </c>
      <c r="H100" s="235" t="e">
        <f t="shared" si="30"/>
        <v>#VALUE!</v>
      </c>
      <c r="I100" s="235" t="e">
        <f t="shared" si="30"/>
        <v>#VALUE!</v>
      </c>
      <c r="J100" s="235" t="e">
        <f t="shared" si="30"/>
        <v>#VALUE!</v>
      </c>
      <c r="K100" s="235" t="e">
        <f t="shared" si="30"/>
        <v>#VALUE!</v>
      </c>
      <c r="L100" s="235" t="e">
        <f t="shared" si="30"/>
        <v>#VALUE!</v>
      </c>
      <c r="M100" s="235" t="e">
        <f t="shared" si="30"/>
        <v>#VALUE!</v>
      </c>
      <c r="N100" s="235" t="e">
        <f t="shared" si="30"/>
        <v>#VALUE!</v>
      </c>
      <c r="O100" s="235" t="e">
        <f t="shared" si="30"/>
        <v>#VALUE!</v>
      </c>
      <c r="P100" s="70"/>
      <c r="Q100" s="100"/>
      <c r="R100" s="214"/>
      <c r="V100" s="168"/>
      <c r="W100" s="168" t="s">
        <v>180</v>
      </c>
      <c r="X100" s="168"/>
      <c r="Y100" s="168"/>
      <c r="Z100" s="168"/>
      <c r="AA100" s="168"/>
      <c r="AB100" s="168"/>
      <c r="AC100" s="168"/>
      <c r="AD100" s="70"/>
      <c r="AE100" s="70"/>
      <c r="AF100" s="70"/>
      <c r="AG100" s="70"/>
      <c r="AH100" s="70"/>
      <c r="AI100" s="70"/>
      <c r="AJ100" s="70"/>
      <c r="AK100" s="70"/>
      <c r="AL100" s="168">
        <f t="shared" si="28"/>
        <v>0</v>
      </c>
      <c r="AM100" s="70"/>
      <c r="AN100" s="70"/>
      <c r="AO100" s="70"/>
    </row>
    <row r="101" spans="1:41" hidden="1" outlineLevel="1">
      <c r="A101" s="70"/>
      <c r="B101" s="70"/>
      <c r="C101" s="70" t="s">
        <v>190</v>
      </c>
      <c r="D101" s="236">
        <v>1</v>
      </c>
      <c r="E101" s="236">
        <v>1</v>
      </c>
      <c r="F101" s="236">
        <v>1</v>
      </c>
      <c r="G101" s="236">
        <v>1</v>
      </c>
      <c r="H101" s="236">
        <v>1</v>
      </c>
      <c r="I101" s="236">
        <v>1</v>
      </c>
      <c r="J101" s="236">
        <v>1</v>
      </c>
      <c r="K101" s="236">
        <v>1</v>
      </c>
      <c r="L101" s="236">
        <v>1</v>
      </c>
      <c r="M101" s="236">
        <v>1</v>
      </c>
      <c r="N101" s="236">
        <v>1</v>
      </c>
      <c r="O101" s="236">
        <v>1</v>
      </c>
      <c r="P101" s="70"/>
      <c r="Q101" s="100"/>
      <c r="R101" s="214"/>
      <c r="V101" s="168"/>
      <c r="W101" s="168" t="s">
        <v>95</v>
      </c>
      <c r="X101" s="168"/>
      <c r="Y101" s="168"/>
      <c r="Z101" s="168"/>
      <c r="AA101" s="168"/>
      <c r="AB101" s="168"/>
      <c r="AC101" s="168"/>
      <c r="AD101" s="70"/>
      <c r="AE101" s="70"/>
      <c r="AF101" s="70"/>
      <c r="AG101" s="70"/>
      <c r="AH101" s="70"/>
      <c r="AI101" s="70"/>
      <c r="AJ101" s="70"/>
      <c r="AK101" s="70"/>
      <c r="AL101" s="168">
        <f t="shared" si="28"/>
        <v>0</v>
      </c>
      <c r="AM101" s="70"/>
      <c r="AN101" s="70"/>
      <c r="AO101" s="70"/>
    </row>
    <row r="102" spans="1:41" hidden="1" outlineLevel="1">
      <c r="A102" s="70"/>
      <c r="B102" s="70"/>
      <c r="C102" s="70"/>
      <c r="D102" s="70"/>
      <c r="E102" s="70"/>
      <c r="F102" s="70"/>
      <c r="G102" s="70"/>
      <c r="H102" s="70"/>
      <c r="I102" s="70"/>
      <c r="J102" s="70"/>
      <c r="K102" s="70"/>
      <c r="L102" s="70"/>
      <c r="M102" s="70"/>
      <c r="N102" s="70"/>
      <c r="O102" s="70"/>
      <c r="P102" s="70"/>
      <c r="Q102" s="100"/>
      <c r="R102" s="214"/>
      <c r="V102" s="168"/>
      <c r="W102" s="168" t="s">
        <v>182</v>
      </c>
      <c r="X102" s="168"/>
      <c r="Y102" s="168"/>
      <c r="Z102" s="168"/>
      <c r="AA102" s="168"/>
      <c r="AB102" s="168"/>
      <c r="AC102" s="168"/>
      <c r="AD102" s="70"/>
      <c r="AE102" s="70"/>
      <c r="AF102" s="70"/>
      <c r="AG102" s="70"/>
      <c r="AH102" s="70"/>
      <c r="AI102" s="70"/>
      <c r="AJ102" s="70"/>
      <c r="AK102" s="70"/>
      <c r="AL102" s="168">
        <f t="shared" si="28"/>
        <v>0</v>
      </c>
      <c r="AM102" s="70"/>
      <c r="AN102" s="70"/>
      <c r="AO102" s="70"/>
    </row>
    <row r="103" spans="1:41" collapsed="1">
      <c r="B103" s="237"/>
      <c r="C103" s="237"/>
      <c r="D103" s="237"/>
      <c r="E103" s="237"/>
      <c r="F103" s="237"/>
      <c r="G103" s="237"/>
      <c r="H103" s="237"/>
      <c r="I103" s="237"/>
      <c r="J103" s="237"/>
      <c r="K103" s="237"/>
      <c r="L103" s="237"/>
      <c r="M103" s="237"/>
      <c r="N103" s="237"/>
      <c r="O103" s="237"/>
      <c r="P103" s="237"/>
      <c r="Q103" s="238"/>
      <c r="R103" s="214"/>
    </row>
    <row r="104" spans="1:41">
      <c r="B104" s="237"/>
      <c r="C104" s="237"/>
      <c r="D104" s="237"/>
      <c r="E104" s="237"/>
      <c r="F104" s="237"/>
      <c r="G104" s="237"/>
      <c r="H104" s="237"/>
      <c r="I104" s="237"/>
      <c r="J104" s="237"/>
      <c r="K104" s="237"/>
      <c r="L104" s="237"/>
      <c r="M104" s="237"/>
      <c r="N104" s="237"/>
      <c r="O104" s="237"/>
      <c r="P104" s="237"/>
      <c r="Q104" s="238"/>
      <c r="R104" s="214"/>
    </row>
    <row r="105" spans="1:41">
      <c r="B105" s="237"/>
      <c r="C105" s="237"/>
      <c r="D105" s="237"/>
      <c r="E105" s="237"/>
      <c r="F105" s="237"/>
      <c r="G105" s="237"/>
      <c r="H105" s="237"/>
      <c r="I105" s="237"/>
      <c r="J105" s="237"/>
      <c r="K105" s="237"/>
      <c r="L105" s="237"/>
      <c r="M105" s="237"/>
      <c r="N105" s="237"/>
      <c r="O105" s="237"/>
      <c r="P105" s="237"/>
      <c r="Q105" s="238"/>
    </row>
  </sheetData>
  <sheetProtection algorithmName="SHA-512" hashValue="1MkrakhUQPpiHB2Lxzv5WDyKsxX/emPeZJD170NVGagddDD+Q0/zoJMbXp0jk3doleRBjs1oXhHMCMjikcxv3Q==" saltValue="SelOoHD9NsEQ+VzdaV9tag==" spinCount="100000" sheet="1" selectLockedCells="1"/>
  <dataConsolidate/>
  <mergeCells count="20">
    <mergeCell ref="B40:C40"/>
    <mergeCell ref="S2:U2"/>
    <mergeCell ref="S3:U4"/>
    <mergeCell ref="K4:O4"/>
    <mergeCell ref="I5:J5"/>
    <mergeCell ref="K5:O5"/>
    <mergeCell ref="I6:J6"/>
    <mergeCell ref="C8:E8"/>
    <mergeCell ref="G8:H8"/>
    <mergeCell ref="J8:K8"/>
    <mergeCell ref="U8:Y8"/>
    <mergeCell ref="S19:V19"/>
    <mergeCell ref="B75:B86"/>
    <mergeCell ref="B88:B99"/>
    <mergeCell ref="B41:C41"/>
    <mergeCell ref="B42:C42"/>
    <mergeCell ref="U43:Y47"/>
    <mergeCell ref="B44:B51"/>
    <mergeCell ref="D63:F63"/>
    <mergeCell ref="D73:O73"/>
  </mergeCells>
  <conditionalFormatting sqref="D62:D63">
    <cfRule type="expression" dxfId="83" priority="68">
      <formula>$V$34&gt;100%</formula>
    </cfRule>
  </conditionalFormatting>
  <conditionalFormatting sqref="D87">
    <cfRule type="expression" dxfId="82" priority="3">
      <formula>$V$34&gt;100%</formula>
    </cfRule>
  </conditionalFormatting>
  <conditionalFormatting sqref="D40:O40">
    <cfRule type="expression" priority="10" stopIfTrue="1">
      <formula>D$51=0</formula>
    </cfRule>
    <cfRule type="expression" priority="11" stopIfTrue="1">
      <formula>D$40&gt;0</formula>
    </cfRule>
    <cfRule type="expression" dxfId="81" priority="12">
      <formula>D$51&lt;&gt;""</formula>
    </cfRule>
  </conditionalFormatting>
  <conditionalFormatting sqref="D41:O41">
    <cfRule type="expression" priority="62" stopIfTrue="1">
      <formula>D$41&gt;0</formula>
    </cfRule>
    <cfRule type="expression" dxfId="80" priority="63">
      <formula>D$51&lt;&gt;""</formula>
    </cfRule>
  </conditionalFormatting>
  <conditionalFormatting sqref="D52:O52">
    <cfRule type="expression" dxfId="79" priority="69">
      <formula>D$52="5"</formula>
    </cfRule>
  </conditionalFormatting>
  <conditionalFormatting sqref="D54:O54">
    <cfRule type="expression" dxfId="78" priority="4">
      <formula>D$52="5"</formula>
    </cfRule>
  </conditionalFormatting>
  <conditionalFormatting sqref="K43:O43">
    <cfRule type="cellIs" dxfId="77" priority="1" operator="equal">
      <formula>0</formula>
    </cfRule>
    <cfRule type="cellIs" dxfId="76" priority="2" operator="notEqual">
      <formula>$D43</formula>
    </cfRule>
  </conditionalFormatting>
  <conditionalFormatting sqref="P8">
    <cfRule type="expression" dxfId="75" priority="6">
      <formula>$S$8&lt;5</formula>
    </cfRule>
  </conditionalFormatting>
  <conditionalFormatting sqref="P40">
    <cfRule type="expression" dxfId="74" priority="72">
      <formula>$AL$70&gt;0</formula>
    </cfRule>
  </conditionalFormatting>
  <conditionalFormatting sqref="P41">
    <cfRule type="expression" dxfId="73" priority="9">
      <formula>$AL$71&gt;0</formula>
    </cfRule>
  </conditionalFormatting>
  <conditionalFormatting sqref="P42">
    <cfRule type="expression" priority="7" stopIfTrue="1">
      <formula>$AL$78=""</formula>
    </cfRule>
    <cfRule type="expression" dxfId="72" priority="8">
      <formula>$AL$72&lt;1</formula>
    </cfRule>
  </conditionalFormatting>
  <conditionalFormatting sqref="P43">
    <cfRule type="expression" dxfId="71" priority="23">
      <formula>$F$43&lt;&gt;$G$43</formula>
    </cfRule>
    <cfRule type="expression" priority="24" stopIfTrue="1">
      <formula>$H$43=""</formula>
    </cfRule>
    <cfRule type="expression" dxfId="70" priority="25">
      <formula>$G$43&lt;&gt;$H$43</formula>
    </cfRule>
    <cfRule type="expression" priority="26" stopIfTrue="1">
      <formula>$I$43=""</formula>
    </cfRule>
    <cfRule type="expression" dxfId="69" priority="27">
      <formula>$H$43&lt;&gt;$I$43</formula>
    </cfRule>
    <cfRule type="expression" priority="28" stopIfTrue="1">
      <formula>$J$43=""</formula>
    </cfRule>
    <cfRule type="expression" dxfId="68" priority="29">
      <formula>$I$43&lt;&gt;$J$43</formula>
    </cfRule>
    <cfRule type="expression" priority="30" stopIfTrue="1">
      <formula>$K$43=""</formula>
    </cfRule>
    <cfRule type="expression" dxfId="67" priority="31">
      <formula>$J$43&lt;&gt;$K$43</formula>
    </cfRule>
    <cfRule type="expression" priority="32" stopIfTrue="1">
      <formula>$L$43=""</formula>
    </cfRule>
    <cfRule type="expression" dxfId="66" priority="33">
      <formula>$K$43&lt;&gt;$L$43</formula>
    </cfRule>
    <cfRule type="expression" priority="34" stopIfTrue="1">
      <formula>$M$43=""</formula>
    </cfRule>
    <cfRule type="expression" dxfId="65" priority="35">
      <formula>$L$43&lt;&gt;$M$43</formula>
    </cfRule>
    <cfRule type="expression" priority="36" stopIfTrue="1">
      <formula>$N$43=""</formula>
    </cfRule>
    <cfRule type="expression" dxfId="64" priority="37">
      <formula>$M$43&lt;&gt;$N$43</formula>
    </cfRule>
    <cfRule type="expression" priority="38" stopIfTrue="1">
      <formula>$O$43=""</formula>
    </cfRule>
    <cfRule type="expression" dxfId="63" priority="39">
      <formula>$N$43&lt;&gt;$O$43</formula>
    </cfRule>
    <cfRule type="expression" priority="18" stopIfTrue="1">
      <formula>$E$43=""</formula>
    </cfRule>
    <cfRule type="expression" dxfId="62" priority="19">
      <formula>$D$43&lt;&gt;$E$43</formula>
    </cfRule>
    <cfRule type="expression" priority="20" stopIfTrue="1">
      <formula>$F$43=""</formula>
    </cfRule>
    <cfRule type="expression" dxfId="61" priority="21">
      <formula>$E$43&lt;&gt;$F$43</formula>
    </cfRule>
    <cfRule type="expression" priority="22" stopIfTrue="1">
      <formula>$G$43=""</formula>
    </cfRule>
  </conditionalFormatting>
  <conditionalFormatting sqref="P44">
    <cfRule type="expression" dxfId="60" priority="45">
      <formula>$F$44&lt;&gt;$G$44</formula>
    </cfRule>
    <cfRule type="expression" priority="46" stopIfTrue="1">
      <formula>$H$44=""</formula>
    </cfRule>
    <cfRule type="expression" dxfId="59" priority="47">
      <formula>$G$44&lt;&gt;$H$44</formula>
    </cfRule>
    <cfRule type="expression" priority="48" stopIfTrue="1">
      <formula>$I$44=""</formula>
    </cfRule>
    <cfRule type="expression" dxfId="58" priority="49">
      <formula>$H$44&lt;&gt;$I$44</formula>
    </cfRule>
    <cfRule type="expression" priority="50" stopIfTrue="1">
      <formula>$J$44=""</formula>
    </cfRule>
    <cfRule type="expression" dxfId="57" priority="51">
      <formula>$I$44&lt;&gt;$J$44</formula>
    </cfRule>
    <cfRule type="expression" priority="40" stopIfTrue="1">
      <formula>$E$44=""</formula>
    </cfRule>
    <cfRule type="expression" dxfId="56" priority="53">
      <formula>$J$44&lt;&gt;$K$44</formula>
    </cfRule>
    <cfRule type="expression" priority="54" stopIfTrue="1">
      <formula>$L$44=""</formula>
    </cfRule>
    <cfRule type="expression" dxfId="55" priority="55">
      <formula>$K$44&lt;&gt;$L$44</formula>
    </cfRule>
    <cfRule type="expression" priority="56" stopIfTrue="1">
      <formula>$M$44=""</formula>
    </cfRule>
    <cfRule type="expression" dxfId="54" priority="57">
      <formula>$L$44&lt;&gt;$M$44</formula>
    </cfRule>
    <cfRule type="expression" priority="58" stopIfTrue="1">
      <formula>$N$44=""</formula>
    </cfRule>
    <cfRule type="expression" priority="52" stopIfTrue="1">
      <formula>$K$44=""</formula>
    </cfRule>
    <cfRule type="expression" priority="60" stopIfTrue="1">
      <formula>$O$44=""</formula>
    </cfRule>
    <cfRule type="expression" dxfId="53" priority="61">
      <formula>$N$44&lt;&gt;$O$44</formula>
    </cfRule>
    <cfRule type="expression" dxfId="52" priority="41">
      <formula>$D$44&lt;&gt;$E$44</formula>
    </cfRule>
    <cfRule type="expression" priority="42" stopIfTrue="1">
      <formula>$F$44=""</formula>
    </cfRule>
    <cfRule type="expression" dxfId="51" priority="43">
      <formula>$E$44&lt;&gt;$F$44</formula>
    </cfRule>
    <cfRule type="expression" priority="44" stopIfTrue="1">
      <formula>$G$44=""</formula>
    </cfRule>
    <cfRule type="expression" dxfId="50" priority="59">
      <formula>$M$44&lt;&gt;$N$44</formula>
    </cfRule>
  </conditionalFormatting>
  <pageMargins left="0" right="0" top="0" bottom="0" header="0" footer="0"/>
  <pageSetup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9</xdr:col>
                    <xdr:colOff>428625</xdr:colOff>
                    <xdr:row>1</xdr:row>
                    <xdr:rowOff>190500</xdr:rowOff>
                  </from>
                  <to>
                    <xdr:col>9</xdr:col>
                    <xdr:colOff>742950</xdr:colOff>
                    <xdr:row>3</xdr:row>
                    <xdr:rowOff>66675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10</xdr:col>
                    <xdr:colOff>428625</xdr:colOff>
                    <xdr:row>1</xdr:row>
                    <xdr:rowOff>190500</xdr:rowOff>
                  </from>
                  <to>
                    <xdr:col>10</xdr:col>
                    <xdr:colOff>742950</xdr:colOff>
                    <xdr:row>3</xdr:row>
                    <xdr:rowOff>66675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11</xdr:col>
                    <xdr:colOff>390525</xdr:colOff>
                    <xdr:row>1</xdr:row>
                    <xdr:rowOff>190500</xdr:rowOff>
                  </from>
                  <to>
                    <xdr:col>11</xdr:col>
                    <xdr:colOff>695325</xdr:colOff>
                    <xdr:row>3</xdr:row>
                    <xdr:rowOff>66675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12</xdr:col>
                    <xdr:colOff>352425</xdr:colOff>
                    <xdr:row>1</xdr:row>
                    <xdr:rowOff>190500</xdr:rowOff>
                  </from>
                  <to>
                    <xdr:col>12</xdr:col>
                    <xdr:colOff>647700</xdr:colOff>
                    <xdr:row>3</xdr:row>
                    <xdr:rowOff>66675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13</xdr:col>
                    <xdr:colOff>257175</xdr:colOff>
                    <xdr:row>1</xdr:row>
                    <xdr:rowOff>190500</xdr:rowOff>
                  </from>
                  <to>
                    <xdr:col>13</xdr:col>
                    <xdr:colOff>571500</xdr:colOff>
                    <xdr:row>3</xdr:row>
                    <xdr:rowOff>66675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14</xdr:col>
                    <xdr:colOff>561975</xdr:colOff>
                    <xdr:row>1</xdr:row>
                    <xdr:rowOff>190500</xdr:rowOff>
                  </from>
                  <to>
                    <xdr:col>14</xdr:col>
                    <xdr:colOff>876300</xdr:colOff>
                    <xdr:row>3</xdr:row>
                    <xdr:rowOff>66675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9</xdr:col>
                    <xdr:colOff>428625</xdr:colOff>
                    <xdr:row>5</xdr:row>
                    <xdr:rowOff>0</xdr:rowOff>
                  </from>
                  <to>
                    <xdr:col>9</xdr:col>
                    <xdr:colOff>742950</xdr:colOff>
                    <xdr:row>6</xdr:row>
                    <xdr:rowOff>19050</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14</xdr:col>
                    <xdr:colOff>47625</xdr:colOff>
                    <xdr:row>1</xdr:row>
                    <xdr:rowOff>190500</xdr:rowOff>
                  </from>
                  <to>
                    <xdr:col>14</xdr:col>
                    <xdr:colOff>361950</xdr:colOff>
                    <xdr:row>3</xdr:row>
                    <xdr:rowOff>66675</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9</xdr:col>
                    <xdr:colOff>419100</xdr:colOff>
                    <xdr:row>3</xdr:row>
                    <xdr:rowOff>47625</xdr:rowOff>
                  </from>
                  <to>
                    <xdr:col>9</xdr:col>
                    <xdr:colOff>742950</xdr:colOff>
                    <xdr:row>5</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A2A-198B-4964-BFE1-B9B642A609DE}">
  <sheetPr codeName="Sheet11">
    <tabColor rgb="FFFFFF00"/>
    <pageSetUpPr fitToPage="1"/>
  </sheetPr>
  <dimension ref="A1:AT105"/>
  <sheetViews>
    <sheetView showGridLines="0" topLeftCell="A12" zoomScale="60" zoomScaleNormal="60" workbookViewId="0">
      <selection activeCell="G47" sqref="G47"/>
    </sheetView>
  </sheetViews>
  <sheetFormatPr defaultColWidth="9.140625" defaultRowHeight="23.25" outlineLevelRow="1"/>
  <cols>
    <col min="1" max="1" width="5.42578125" style="2" customWidth="1"/>
    <col min="2" max="2" width="16" style="2" customWidth="1"/>
    <col min="3" max="3" width="17.140625" style="2" customWidth="1"/>
    <col min="4" max="12" width="13.7109375" style="2" customWidth="1"/>
    <col min="13" max="13" width="16" style="2" customWidth="1"/>
    <col min="14" max="15" width="13.7109375" style="2" customWidth="1"/>
    <col min="16" max="16" width="11.7109375" style="2" customWidth="1"/>
    <col min="17" max="17" width="9.140625" style="99"/>
    <col min="18" max="18" width="17.28515625" style="99" customWidth="1"/>
    <col min="19" max="19" width="15" style="99" customWidth="1"/>
    <col min="20" max="20" width="14.7109375" style="99" customWidth="1"/>
    <col min="21" max="21" width="25.42578125" style="99" customWidth="1"/>
    <col min="22" max="22" width="25.140625" style="148" customWidth="1"/>
    <col min="23" max="23" width="10.7109375" style="148" customWidth="1"/>
    <col min="24" max="24" width="9.140625" style="148"/>
    <col min="25" max="25" width="11" style="148" bestFit="1" customWidth="1"/>
    <col min="26" max="29" width="9.140625" style="148"/>
    <col min="30" max="46" width="9.140625" style="22"/>
    <col min="47" max="16384" width="9.140625" style="2"/>
  </cols>
  <sheetData>
    <row r="1" spans="1:29" ht="12.75" customHeight="1">
      <c r="A1" s="69"/>
      <c r="B1" s="69"/>
      <c r="C1" s="69"/>
      <c r="D1" s="69"/>
      <c r="E1" s="69"/>
      <c r="F1" s="69"/>
      <c r="G1" s="69"/>
      <c r="H1" s="69"/>
      <c r="I1" s="69"/>
      <c r="J1" s="69"/>
      <c r="K1" s="69"/>
      <c r="L1" s="69"/>
      <c r="M1" s="69"/>
      <c r="N1" s="69"/>
      <c r="O1" s="69"/>
    </row>
    <row r="2" spans="1:29" ht="18" customHeight="1">
      <c r="A2" s="69"/>
      <c r="I2" s="149"/>
      <c r="J2" s="71" t="s">
        <v>76</v>
      </c>
      <c r="K2" s="72" t="s">
        <v>77</v>
      </c>
      <c r="L2" s="72" t="s">
        <v>78</v>
      </c>
      <c r="M2" s="72" t="s">
        <v>121</v>
      </c>
      <c r="N2" s="73" t="s">
        <v>79</v>
      </c>
      <c r="O2" s="150" t="s">
        <v>153</v>
      </c>
      <c r="P2" s="74"/>
      <c r="Q2" s="151"/>
      <c r="R2" s="151"/>
      <c r="S2" s="904"/>
      <c r="T2" s="904"/>
      <c r="U2" s="904"/>
      <c r="V2" s="152"/>
      <c r="W2" s="152"/>
    </row>
    <row r="3" spans="1:29" ht="18" customHeight="1">
      <c r="A3" s="69"/>
      <c r="I3" s="76"/>
      <c r="O3" s="77"/>
      <c r="P3" s="74"/>
      <c r="Q3" s="151"/>
      <c r="R3" s="151"/>
      <c r="S3" s="904"/>
      <c r="T3" s="904"/>
      <c r="U3" s="904"/>
      <c r="V3" s="152"/>
      <c r="W3" s="152"/>
    </row>
    <row r="4" spans="1:29" ht="7.5" customHeight="1">
      <c r="A4" s="69"/>
      <c r="I4" s="76"/>
      <c r="J4" s="78"/>
      <c r="K4" s="905"/>
      <c r="L4" s="905"/>
      <c r="M4" s="905"/>
      <c r="N4" s="905"/>
      <c r="O4" s="906"/>
      <c r="S4" s="904"/>
      <c r="T4" s="904"/>
      <c r="U4" s="904"/>
    </row>
    <row r="5" spans="1:29" ht="18" customHeight="1">
      <c r="A5" s="69"/>
      <c r="I5" s="907" t="s">
        <v>80</v>
      </c>
      <c r="J5" s="908"/>
      <c r="K5" s="905"/>
      <c r="L5" s="905"/>
      <c r="M5" s="905"/>
      <c r="N5" s="905"/>
      <c r="O5" s="906"/>
    </row>
    <row r="6" spans="1:29" ht="24.75" customHeight="1">
      <c r="A6" s="69"/>
      <c r="H6" s="79"/>
      <c r="I6" s="909" t="s">
        <v>81</v>
      </c>
      <c r="J6" s="910"/>
      <c r="K6" s="80"/>
      <c r="L6" s="80"/>
      <c r="M6" s="80"/>
      <c r="N6" s="80"/>
      <c r="O6" s="81"/>
    </row>
    <row r="7" spans="1:29" ht="19.5" customHeight="1">
      <c r="A7" s="69"/>
      <c r="B7" s="69"/>
      <c r="J7" s="82"/>
      <c r="K7" s="82"/>
      <c r="L7" s="82"/>
      <c r="M7" s="82"/>
      <c r="N7" s="82"/>
      <c r="O7" s="82"/>
    </row>
    <row r="8" spans="1:29" ht="38.25" customHeight="1">
      <c r="A8" s="69"/>
      <c r="B8" s="83" t="s">
        <v>0</v>
      </c>
      <c r="C8" s="911" t="e">
        <f>IF(#REF!="","",#REF!)</f>
        <v>#REF!</v>
      </c>
      <c r="D8" s="911"/>
      <c r="E8" s="911"/>
      <c r="F8" s="83" t="s">
        <v>82</v>
      </c>
      <c r="G8" s="912" t="e">
        <f>IF(#REF!="","",#REF!)</f>
        <v>#REF!</v>
      </c>
      <c r="H8" s="912"/>
      <c r="I8" s="83" t="s">
        <v>1</v>
      </c>
      <c r="J8" s="913" t="e">
        <f>IF(#REF!="","",#REF!)</f>
        <v>#REF!</v>
      </c>
      <c r="K8" s="913"/>
      <c r="L8" s="83" t="s">
        <v>154</v>
      </c>
      <c r="M8" s="153" t="e">
        <f>IF(#REF!="","",#REF!)</f>
        <v>#REF!</v>
      </c>
      <c r="N8" s="83" t="s">
        <v>83</v>
      </c>
      <c r="O8" s="154" t="e">
        <f>IF(#REF!="","",#REF!)</f>
        <v>#REF!</v>
      </c>
      <c r="P8" s="155"/>
      <c r="Q8" s="2"/>
      <c r="R8" s="69"/>
      <c r="S8" s="2"/>
      <c r="T8" s="2"/>
      <c r="U8" s="914"/>
      <c r="V8" s="914"/>
      <c r="W8" s="914"/>
      <c r="X8" s="914"/>
      <c r="Y8" s="914"/>
      <c r="Z8" s="22"/>
      <c r="AA8" s="22"/>
      <c r="AB8" s="22"/>
      <c r="AC8" s="22"/>
    </row>
    <row r="9" spans="1:29" ht="14.25" customHeight="1">
      <c r="B9" s="83"/>
      <c r="C9" s="83"/>
      <c r="D9" s="83"/>
      <c r="E9" s="83"/>
      <c r="V9" s="156"/>
      <c r="W9" s="152"/>
    </row>
    <row r="10" spans="1:29" ht="12.75" customHeight="1">
      <c r="V10" s="152"/>
      <c r="W10" s="152"/>
    </row>
    <row r="11" spans="1:29" ht="18" customHeight="1">
      <c r="V11" s="157"/>
      <c r="W11" s="158"/>
    </row>
    <row r="12" spans="1:29" ht="18" customHeight="1">
      <c r="M12" s="22" t="s">
        <v>155</v>
      </c>
      <c r="V12" s="159"/>
      <c r="W12" s="157"/>
    </row>
    <row r="13" spans="1:29" ht="18" customHeight="1">
      <c r="V13" s="159"/>
      <c r="W13" s="157"/>
    </row>
    <row r="14" spans="1:29" ht="18" customHeight="1">
      <c r="V14" s="159"/>
      <c r="W14" s="157"/>
    </row>
    <row r="15" spans="1:29" ht="18" customHeight="1">
      <c r="V15" s="159"/>
      <c r="W15" s="157"/>
    </row>
    <row r="16" spans="1:29">
      <c r="S16" s="160"/>
      <c r="T16" s="160"/>
      <c r="U16" s="160"/>
      <c r="V16" s="159"/>
      <c r="W16" s="157"/>
    </row>
    <row r="17" spans="18:23">
      <c r="R17" s="100"/>
      <c r="S17" s="161"/>
      <c r="T17" s="161"/>
      <c r="U17" s="161"/>
      <c r="V17" s="162"/>
      <c r="W17" s="163"/>
    </row>
    <row r="18" spans="18:23">
      <c r="R18" s="100"/>
      <c r="S18" s="100"/>
      <c r="T18" s="100"/>
      <c r="U18" s="100"/>
      <c r="V18" s="162"/>
      <c r="W18" s="163"/>
    </row>
    <row r="19" spans="18:23">
      <c r="R19" s="100"/>
      <c r="S19" s="915" t="s">
        <v>156</v>
      </c>
      <c r="T19" s="915"/>
      <c r="U19" s="915"/>
      <c r="V19" s="915"/>
      <c r="W19" s="163"/>
    </row>
    <row r="20" spans="18:23" ht="40.5">
      <c r="R20" s="100"/>
      <c r="S20" s="164" t="s">
        <v>1</v>
      </c>
      <c r="T20" s="164" t="s">
        <v>157</v>
      </c>
      <c r="U20" s="164" t="s">
        <v>158</v>
      </c>
      <c r="V20" s="164" t="s">
        <v>159</v>
      </c>
      <c r="W20" s="163"/>
    </row>
    <row r="21" spans="18:23">
      <c r="R21" s="100"/>
      <c r="S21" s="165" t="str">
        <f>D40</f>
        <v>90-100-1</v>
      </c>
      <c r="T21" s="161">
        <f>IF(D$41=0,"",+D$41)</f>
        <v>3375</v>
      </c>
      <c r="U21" s="161">
        <f>IF($D$51=0,"",+$D$51)</f>
        <v>3514.1040000000003</v>
      </c>
      <c r="V21" s="166">
        <f>IF(T21="","",D$41/D$57)</f>
        <v>7.6833241133443975E-2</v>
      </c>
      <c r="W21" s="163"/>
    </row>
    <row r="22" spans="18:23">
      <c r="R22" s="100"/>
      <c r="S22" s="165" t="str">
        <f>E40</f>
        <v>90-100-2</v>
      </c>
      <c r="T22" s="161">
        <f>IF(E$41=0,"",+E$41)</f>
        <v>3375</v>
      </c>
      <c r="U22" s="161">
        <f>IF($E$51=0,"",+$E$51)</f>
        <v>3531.8519999999999</v>
      </c>
      <c r="V22" s="167">
        <f>IF(T22="","",E$41/E$57)</f>
        <v>0.22934143333299356</v>
      </c>
      <c r="W22" s="163"/>
    </row>
    <row r="23" spans="18:23">
      <c r="R23" s="100"/>
      <c r="S23" s="165" t="str">
        <f>F40</f>
        <v>Others</v>
      </c>
      <c r="T23" s="161">
        <f>IF(F$41=0,"",+F$41)</f>
        <v>11300</v>
      </c>
      <c r="U23" s="161">
        <f>IF($F$51=0,"",+$F$51)</f>
        <v>11420.838</v>
      </c>
      <c r="V23" s="167">
        <f>IF(T23="","",F$41/F$57)</f>
        <v>0.51449814803432115</v>
      </c>
      <c r="W23" s="163"/>
    </row>
    <row r="24" spans="18:23">
      <c r="R24" s="100"/>
      <c r="S24" s="165">
        <f>G40</f>
        <v>0</v>
      </c>
      <c r="T24" s="161" t="str">
        <f>IF(G$41=0,"",+G$41)</f>
        <v/>
      </c>
      <c r="U24" s="161" t="str">
        <f>IF($G$51=0,"",+$G$51)</f>
        <v/>
      </c>
      <c r="V24" s="167" t="str">
        <f>IF(T24="","",G$41/G$57)</f>
        <v/>
      </c>
      <c r="W24" s="168"/>
    </row>
    <row r="25" spans="18:23">
      <c r="R25" s="100"/>
      <c r="S25" s="165">
        <f>H40</f>
        <v>0</v>
      </c>
      <c r="T25" s="161" t="str">
        <f>IF(H$41=0,"",+H$41)</f>
        <v/>
      </c>
      <c r="U25" s="161" t="str">
        <f>IF($H$51=0,"",+$H$51)</f>
        <v/>
      </c>
      <c r="V25" s="167" t="str">
        <f>IF(T25="","",H$41/H$57)</f>
        <v/>
      </c>
      <c r="W25" s="168"/>
    </row>
    <row r="26" spans="18:23">
      <c r="R26" s="100"/>
      <c r="S26" s="165">
        <f>I40</f>
        <v>0</v>
      </c>
      <c r="T26" s="161" t="str">
        <f>IF(I$41=0,"",+I$41)</f>
        <v/>
      </c>
      <c r="U26" s="161" t="str">
        <f>IF($I$51=0,"",+$I$51)</f>
        <v/>
      </c>
      <c r="V26" s="167" t="str">
        <f>IF(T26="","",I$41/I$57)</f>
        <v/>
      </c>
      <c r="W26" s="168"/>
    </row>
    <row r="27" spans="18:23">
      <c r="R27" s="100"/>
      <c r="S27" s="165">
        <f>J40</f>
        <v>0</v>
      </c>
      <c r="T27" s="161" t="str">
        <f>IF(J$41=0,"",+J$41)</f>
        <v/>
      </c>
      <c r="U27" s="161" t="str">
        <f>IF($J$51=0,"",+$J$51)</f>
        <v/>
      </c>
      <c r="V27" s="167" t="str">
        <f>IF(T27="","",J$41/J$57)</f>
        <v/>
      </c>
      <c r="W27" s="168"/>
    </row>
    <row r="28" spans="18:23">
      <c r="R28" s="100"/>
      <c r="S28" s="165">
        <f>K40</f>
        <v>0</v>
      </c>
      <c r="T28" s="161" t="str">
        <f>IF(K$41=0,"",+K$41)</f>
        <v/>
      </c>
      <c r="U28" s="161" t="str">
        <f>IF($K$51=0,"",+$K$51)</f>
        <v/>
      </c>
      <c r="V28" s="167" t="str">
        <f>IF(T28="","",K$41/K$57)</f>
        <v/>
      </c>
      <c r="W28" s="168"/>
    </row>
    <row r="29" spans="18:23">
      <c r="R29" s="100"/>
      <c r="S29" s="165">
        <f>L40</f>
        <v>0</v>
      </c>
      <c r="T29" s="161" t="str">
        <f>IF(L$41=0,"",+L$41)</f>
        <v/>
      </c>
      <c r="U29" s="161" t="str">
        <f>IF($L$51=0,"",+$L$51)</f>
        <v/>
      </c>
      <c r="V29" s="167" t="str">
        <f>IF(T29="","",L$41/L$57)</f>
        <v/>
      </c>
      <c r="W29" s="168"/>
    </row>
    <row r="30" spans="18:23">
      <c r="R30" s="100"/>
      <c r="S30" s="165">
        <f>M40</f>
        <v>0</v>
      </c>
      <c r="T30" s="161" t="str">
        <f>IF(M$41=0,"",+M$41)</f>
        <v/>
      </c>
      <c r="U30" s="161" t="str">
        <f>IF($M$51=0,"",+$M$51)</f>
        <v/>
      </c>
      <c r="V30" s="167" t="str">
        <f>IF(T30="","",M$41/M$57)</f>
        <v/>
      </c>
      <c r="W30" s="168"/>
    </row>
    <row r="31" spans="18:23">
      <c r="R31" s="100"/>
      <c r="S31" s="165">
        <f>N40</f>
        <v>0</v>
      </c>
      <c r="T31" s="161" t="str">
        <f>IF(N$41=0,"",+N$41)</f>
        <v/>
      </c>
      <c r="U31" s="161" t="str">
        <f>IF($N$51=0,"",+$N$51)</f>
        <v/>
      </c>
      <c r="V31" s="167" t="str">
        <f>IF(T31="","",N$41/N$57)</f>
        <v/>
      </c>
      <c r="W31" s="168"/>
    </row>
    <row r="32" spans="18:23">
      <c r="R32" s="100"/>
      <c r="S32" s="165">
        <f>O40</f>
        <v>0</v>
      </c>
      <c r="T32" s="161" t="str">
        <f>IF(O$41=0,"",+O$41)</f>
        <v/>
      </c>
      <c r="U32" s="161" t="str">
        <f>IF($O$51=0,"",+$O$51)</f>
        <v/>
      </c>
      <c r="V32" s="167" t="str">
        <f>IF(T32="","",O$41/O$57)</f>
        <v/>
      </c>
      <c r="W32" s="168"/>
    </row>
    <row r="33" spans="2:25">
      <c r="R33" s="100"/>
      <c r="S33" s="161"/>
      <c r="T33" s="161">
        <f>SUM(T21:T32)</f>
        <v>18050</v>
      </c>
      <c r="U33" s="161">
        <f>SUM(U21:U32)</f>
        <v>18466.794000000002</v>
      </c>
      <c r="V33" s="167">
        <f>SUM(V21:V32)</f>
        <v>0.82067282250075868</v>
      </c>
      <c r="W33" s="168"/>
    </row>
    <row r="34" spans="2:25">
      <c r="R34" s="100"/>
      <c r="S34" s="161"/>
      <c r="T34" s="161"/>
      <c r="U34" s="169" t="s">
        <v>160</v>
      </c>
      <c r="V34" s="170">
        <f>V33</f>
        <v>0.82067282250075868</v>
      </c>
      <c r="W34" s="168"/>
    </row>
    <row r="35" spans="2:25">
      <c r="R35" s="100"/>
      <c r="S35" s="171"/>
      <c r="T35" s="172"/>
      <c r="U35" s="173" t="s">
        <v>161</v>
      </c>
      <c r="V35" s="174">
        <f>1-V34</f>
        <v>0.17932717749924132</v>
      </c>
      <c r="W35" s="168"/>
    </row>
    <row r="36" spans="2:25">
      <c r="R36" s="100"/>
      <c r="S36" s="100"/>
      <c r="T36" s="100"/>
      <c r="U36" s="100"/>
      <c r="V36" s="175"/>
      <c r="W36" s="168"/>
    </row>
    <row r="39" spans="2:25" ht="21.75" customHeight="1" thickBot="1">
      <c r="B39" s="176"/>
    </row>
    <row r="40" spans="2:25" ht="48" customHeight="1" thickBot="1">
      <c r="B40" s="902" t="s">
        <v>162</v>
      </c>
      <c r="C40" s="903"/>
      <c r="D40" s="85" t="s">
        <v>476</v>
      </c>
      <c r="E40" s="85" t="s">
        <v>477</v>
      </c>
      <c r="F40" s="85" t="s">
        <v>478</v>
      </c>
      <c r="G40" s="85"/>
      <c r="H40" s="85"/>
      <c r="I40" s="85"/>
      <c r="J40" s="85"/>
      <c r="K40" s="85"/>
      <c r="L40" s="85"/>
      <c r="M40" s="85"/>
      <c r="N40" s="85"/>
      <c r="O40" s="86"/>
      <c r="P40" s="179" t="s">
        <v>163</v>
      </c>
      <c r="T40" s="180"/>
      <c r="U40" s="181"/>
    </row>
    <row r="41" spans="2:25" ht="45" customHeight="1" thickBot="1">
      <c r="B41" s="894" t="s">
        <v>164</v>
      </c>
      <c r="C41" s="895"/>
      <c r="D41" s="183">
        <v>3375</v>
      </c>
      <c r="E41" s="183">
        <v>3375</v>
      </c>
      <c r="F41" s="183">
        <v>11300</v>
      </c>
      <c r="G41" s="183"/>
      <c r="H41" s="183"/>
      <c r="I41" s="183"/>
      <c r="J41" s="183"/>
      <c r="K41" s="183"/>
      <c r="L41" s="183"/>
      <c r="M41" s="183"/>
      <c r="N41" s="183"/>
      <c r="O41" s="86"/>
      <c r="P41" s="179" t="s">
        <v>165</v>
      </c>
      <c r="T41" s="184"/>
      <c r="U41" s="184"/>
    </row>
    <row r="42" spans="2:25" ht="42.75" customHeight="1" thickBot="1">
      <c r="B42" s="894" t="s">
        <v>166</v>
      </c>
      <c r="C42" s="895"/>
      <c r="D42" s="84" t="s">
        <v>447</v>
      </c>
      <c r="E42" s="84" t="s">
        <v>447</v>
      </c>
      <c r="F42" s="185" t="s">
        <v>447</v>
      </c>
      <c r="G42" s="185"/>
      <c r="H42" s="185"/>
      <c r="I42" s="185"/>
      <c r="J42" s="185"/>
      <c r="K42" s="185"/>
      <c r="L42" s="185"/>
      <c r="M42" s="185"/>
      <c r="N42" s="185"/>
      <c r="O42" s="186"/>
      <c r="P42" s="179"/>
      <c r="T42" s="184"/>
      <c r="U42" s="184"/>
    </row>
    <row r="43" spans="2:25" ht="39.950000000000003" customHeight="1" thickBot="1">
      <c r="B43" s="177" t="s">
        <v>167</v>
      </c>
      <c r="C43" s="178" t="s">
        <v>91</v>
      </c>
      <c r="D43" s="85">
        <v>1</v>
      </c>
      <c r="E43" s="85">
        <v>1</v>
      </c>
      <c r="F43" s="85">
        <v>1</v>
      </c>
      <c r="G43" s="85"/>
      <c r="H43" s="85"/>
      <c r="I43" s="85"/>
      <c r="J43" s="85"/>
      <c r="K43" s="85"/>
      <c r="L43" s="85"/>
      <c r="M43" s="85"/>
      <c r="N43" s="85"/>
      <c r="O43" s="86"/>
      <c r="P43" s="187" t="s">
        <v>168</v>
      </c>
      <c r="T43" s="188"/>
      <c r="U43" s="896" t="s">
        <v>169</v>
      </c>
      <c r="V43" s="896"/>
      <c r="W43" s="896"/>
      <c r="X43" s="896"/>
      <c r="Y43" s="896"/>
    </row>
    <row r="44" spans="2:25" ht="39.950000000000003" customHeight="1">
      <c r="B44" s="897" t="s">
        <v>92</v>
      </c>
      <c r="C44" s="189" t="s">
        <v>93</v>
      </c>
      <c r="D44" s="88">
        <v>1050</v>
      </c>
      <c r="E44" s="190">
        <v>1050</v>
      </c>
      <c r="F44" s="190">
        <v>1050</v>
      </c>
      <c r="G44" s="190"/>
      <c r="H44" s="190"/>
      <c r="I44" s="190"/>
      <c r="J44" s="190"/>
      <c r="K44" s="190"/>
      <c r="L44" s="190"/>
      <c r="M44" s="190"/>
      <c r="N44" s="190"/>
      <c r="O44" s="191"/>
      <c r="P44" s="187" t="s">
        <v>170</v>
      </c>
      <c r="T44" s="188"/>
      <c r="U44" s="896"/>
      <c r="V44" s="896"/>
      <c r="W44" s="896"/>
      <c r="X44" s="896"/>
      <c r="Y44" s="896"/>
    </row>
    <row r="45" spans="2:25" ht="39.950000000000003" customHeight="1">
      <c r="B45" s="898"/>
      <c r="C45" s="192" t="s">
        <v>94</v>
      </c>
      <c r="D45" s="89">
        <v>0.08</v>
      </c>
      <c r="E45" s="193">
        <v>0.24</v>
      </c>
      <c r="F45" s="193">
        <v>0.52</v>
      </c>
      <c r="G45" s="193"/>
      <c r="H45" s="193"/>
      <c r="I45" s="193"/>
      <c r="J45" s="193"/>
      <c r="K45" s="193"/>
      <c r="L45" s="193"/>
      <c r="M45" s="193"/>
      <c r="N45" s="193"/>
      <c r="O45" s="194"/>
      <c r="P45" s="195"/>
      <c r="T45" s="188"/>
      <c r="U45" s="896"/>
      <c r="V45" s="896"/>
      <c r="W45" s="896"/>
      <c r="X45" s="896"/>
      <c r="Y45" s="896"/>
    </row>
    <row r="46" spans="2:25" ht="39.950000000000003" customHeight="1">
      <c r="B46" s="898"/>
      <c r="C46" s="192" t="s">
        <v>95</v>
      </c>
      <c r="D46" s="90">
        <v>1</v>
      </c>
      <c r="E46" s="90">
        <v>3</v>
      </c>
      <c r="F46" s="196">
        <v>2</v>
      </c>
      <c r="G46" s="196"/>
      <c r="H46" s="196"/>
      <c r="I46" s="196"/>
      <c r="J46" s="196"/>
      <c r="K46" s="197"/>
      <c r="L46" s="197"/>
      <c r="M46" s="197"/>
      <c r="N46" s="197"/>
      <c r="O46" s="198"/>
      <c r="T46" s="188"/>
      <c r="U46" s="896"/>
      <c r="V46" s="896"/>
      <c r="W46" s="896"/>
      <c r="X46" s="896"/>
      <c r="Y46" s="896"/>
    </row>
    <row r="47" spans="2:25" ht="39.950000000000003" customHeight="1">
      <c r="B47" s="898"/>
      <c r="C47" s="192" t="s">
        <v>96</v>
      </c>
      <c r="D47" s="89">
        <v>0.82857142857142863</v>
      </c>
      <c r="E47" s="89">
        <v>0.82857142857142863</v>
      </c>
      <c r="F47" s="193">
        <v>0.82857142857142863</v>
      </c>
      <c r="G47" s="193"/>
      <c r="H47" s="193"/>
      <c r="I47" s="193"/>
      <c r="J47" s="193"/>
      <c r="K47" s="193"/>
      <c r="L47" s="193"/>
      <c r="M47" s="193"/>
      <c r="N47" s="193"/>
      <c r="O47" s="194"/>
      <c r="T47" s="188"/>
      <c r="U47" s="896"/>
      <c r="V47" s="896"/>
      <c r="W47" s="896"/>
      <c r="X47" s="896"/>
      <c r="Y47" s="896"/>
    </row>
    <row r="48" spans="2:25" ht="39.950000000000003" customHeight="1">
      <c r="B48" s="898"/>
      <c r="C48" s="192" t="s">
        <v>97</v>
      </c>
      <c r="D48" s="89">
        <v>0.85</v>
      </c>
      <c r="E48" s="89">
        <v>0.85</v>
      </c>
      <c r="F48" s="193">
        <v>0.85</v>
      </c>
      <c r="G48" s="193"/>
      <c r="H48" s="193"/>
      <c r="I48" s="193"/>
      <c r="J48" s="193"/>
      <c r="K48" s="193"/>
      <c r="L48" s="193"/>
      <c r="M48" s="193"/>
      <c r="N48" s="193"/>
      <c r="O48" s="194"/>
      <c r="T48" s="188"/>
      <c r="U48" s="188"/>
      <c r="V48" s="188"/>
      <c r="W48" s="188"/>
    </row>
    <row r="49" spans="1:46" ht="39.950000000000003" customHeight="1">
      <c r="B49" s="898"/>
      <c r="C49" s="192" t="s">
        <v>98</v>
      </c>
      <c r="D49" s="89">
        <v>0.99</v>
      </c>
      <c r="E49" s="89">
        <v>0.995</v>
      </c>
      <c r="F49" s="193">
        <v>0.99</v>
      </c>
      <c r="G49" s="193"/>
      <c r="H49" s="193"/>
      <c r="I49" s="193"/>
      <c r="J49" s="193"/>
      <c r="K49" s="193"/>
      <c r="L49" s="193"/>
      <c r="M49" s="193"/>
      <c r="N49" s="193"/>
      <c r="O49" s="194"/>
      <c r="T49" s="188"/>
      <c r="U49" s="188"/>
      <c r="V49" s="188"/>
      <c r="W49" s="188"/>
    </row>
    <row r="50" spans="1:46" ht="39.950000000000003" customHeight="1">
      <c r="B50" s="898"/>
      <c r="C50" s="192" t="s">
        <v>99</v>
      </c>
      <c r="D50" s="92">
        <f>IF(D47=0,"",D47*D48*D49)</f>
        <v>0.69724285714285716</v>
      </c>
      <c r="E50" s="92">
        <f t="shared" ref="E50:O50" si="0">IF(E47=0,"",E47*E48*E49)</f>
        <v>0.70076428571428573</v>
      </c>
      <c r="F50" s="92">
        <f t="shared" si="0"/>
        <v>0.69724285714285716</v>
      </c>
      <c r="G50" s="92" t="str">
        <f t="shared" si="0"/>
        <v/>
      </c>
      <c r="H50" s="92" t="str">
        <f t="shared" si="0"/>
        <v/>
      </c>
      <c r="I50" s="92" t="str">
        <f t="shared" si="0"/>
        <v/>
      </c>
      <c r="J50" s="92" t="str">
        <f t="shared" si="0"/>
        <v/>
      </c>
      <c r="K50" s="92" t="str">
        <f t="shared" si="0"/>
        <v/>
      </c>
      <c r="L50" s="92" t="str">
        <f t="shared" si="0"/>
        <v/>
      </c>
      <c r="M50" s="92" t="str">
        <f t="shared" si="0"/>
        <v/>
      </c>
      <c r="N50" s="92" t="str">
        <f t="shared" si="0"/>
        <v/>
      </c>
      <c r="O50" s="93" t="str">
        <f t="shared" si="0"/>
        <v/>
      </c>
      <c r="T50" s="188"/>
      <c r="U50" s="188"/>
      <c r="V50" s="188"/>
      <c r="W50" s="188"/>
    </row>
    <row r="51" spans="1:46" ht="39.950000000000003" customHeight="1" thickBot="1">
      <c r="B51" s="899"/>
      <c r="C51" s="199" t="s">
        <v>171</v>
      </c>
      <c r="D51" s="200">
        <f>IF(D44=0,"",((D44*D45*60)/D46)*D50*D43)</f>
        <v>3514.1040000000003</v>
      </c>
      <c r="E51" s="200">
        <f>IF(E44=0,"",((E44*E45*60)/E46)*E50*E43)</f>
        <v>3531.8519999999999</v>
      </c>
      <c r="F51" s="200">
        <f>IF(F44=0,"",((F44*F45*60)/F46)*F50*F43)</f>
        <v>11420.838</v>
      </c>
      <c r="G51" s="200" t="str">
        <f t="shared" ref="G51:O51" si="1">IF(G44=0,"",((G44*G45*60)/G46)*G50*G43)</f>
        <v/>
      </c>
      <c r="H51" s="200" t="str">
        <f t="shared" si="1"/>
        <v/>
      </c>
      <c r="I51" s="200" t="str">
        <f t="shared" si="1"/>
        <v/>
      </c>
      <c r="J51" s="200" t="str">
        <f t="shared" si="1"/>
        <v/>
      </c>
      <c r="K51" s="200" t="str">
        <f t="shared" si="1"/>
        <v/>
      </c>
      <c r="L51" s="200" t="str">
        <f t="shared" si="1"/>
        <v/>
      </c>
      <c r="M51" s="200" t="str">
        <f t="shared" si="1"/>
        <v/>
      </c>
      <c r="N51" s="200" t="str">
        <f t="shared" si="1"/>
        <v/>
      </c>
      <c r="O51" s="201" t="str">
        <f t="shared" si="1"/>
        <v/>
      </c>
      <c r="T51" s="188"/>
      <c r="U51" s="188"/>
      <c r="V51" s="188"/>
      <c r="W51" s="188"/>
      <c r="Y51" s="202"/>
    </row>
    <row r="52" spans="1:46" ht="51.75" customHeight="1" thickBot="1">
      <c r="B52" s="203"/>
      <c r="C52" s="177" t="s">
        <v>172</v>
      </c>
      <c r="D52" s="204" t="str">
        <f>IF(D41="","",IF(OR(D51="",D41=""),"5",IF(D51&lt;D41,"5","3")))</f>
        <v>3</v>
      </c>
      <c r="E52" s="204" t="str">
        <f t="shared" ref="E52:L52" si="2">IF(E41="","",IF(OR(E51="",E41=""),"5",IF(E51&lt;E41,"5","3")))</f>
        <v>3</v>
      </c>
      <c r="F52" s="204" t="str">
        <f t="shared" si="2"/>
        <v>3</v>
      </c>
      <c r="G52" s="204" t="str">
        <f t="shared" si="2"/>
        <v/>
      </c>
      <c r="H52" s="204" t="str">
        <f t="shared" si="2"/>
        <v/>
      </c>
      <c r="I52" s="204" t="str">
        <f t="shared" si="2"/>
        <v/>
      </c>
      <c r="J52" s="204" t="str">
        <f t="shared" si="2"/>
        <v/>
      </c>
      <c r="K52" s="204" t="str">
        <f t="shared" si="2"/>
        <v/>
      </c>
      <c r="L52" s="204" t="str">
        <f t="shared" si="2"/>
        <v/>
      </c>
      <c r="M52" s="204" t="str">
        <f>IF(M41="","",IF(OR(M51="",M41=""),"5",IF(M51&lt;M41,"5","3")))</f>
        <v/>
      </c>
      <c r="N52" s="204" t="str">
        <f t="shared" ref="N52:O52" si="3">IF(N41="","",IF(OR(N51="",N41=""),"5",IF(N51&lt;N41,"5","3")))</f>
        <v/>
      </c>
      <c r="O52" s="205" t="str">
        <f t="shared" si="3"/>
        <v/>
      </c>
      <c r="T52" s="188"/>
      <c r="U52" s="188"/>
      <c r="V52" s="188"/>
      <c r="W52" s="206"/>
      <c r="X52" s="168"/>
      <c r="Y52" s="207"/>
      <c r="Z52" s="168"/>
      <c r="AA52" s="168"/>
      <c r="AB52" s="168"/>
      <c r="AC52" s="168"/>
      <c r="AD52" s="70"/>
      <c r="AE52" s="70"/>
      <c r="AF52" s="70"/>
      <c r="AG52" s="70"/>
      <c r="AH52" s="70"/>
      <c r="AI52" s="70"/>
      <c r="AJ52" s="70"/>
      <c r="AK52" s="70"/>
      <c r="AL52" s="70"/>
      <c r="AM52" s="70"/>
      <c r="AN52" s="70"/>
      <c r="AO52" s="70"/>
    </row>
    <row r="53" spans="1:46" ht="7.5" customHeight="1">
      <c r="B53" s="208"/>
      <c r="C53" s="208"/>
      <c r="D53" s="209"/>
      <c r="E53" s="209"/>
      <c r="F53" s="209"/>
      <c r="G53" s="209"/>
      <c r="H53" s="209"/>
      <c r="I53" s="209"/>
      <c r="J53" s="209"/>
      <c r="K53" s="209"/>
      <c r="L53" s="209"/>
      <c r="M53" s="209"/>
      <c r="N53" s="209"/>
      <c r="O53" s="209"/>
      <c r="S53" s="188"/>
      <c r="T53" s="188"/>
      <c r="U53" s="188"/>
      <c r="V53" s="188"/>
      <c r="W53" s="206"/>
      <c r="X53" s="168"/>
      <c r="Y53" s="168"/>
      <c r="Z53" s="168"/>
      <c r="AA53" s="168"/>
      <c r="AB53" s="168"/>
      <c r="AC53" s="168"/>
      <c r="AD53" s="70"/>
      <c r="AE53" s="70"/>
      <c r="AF53" s="70"/>
      <c r="AG53" s="70"/>
      <c r="AH53" s="70"/>
      <c r="AI53" s="70"/>
      <c r="AJ53" s="70"/>
      <c r="AK53" s="70"/>
      <c r="AL53" s="70"/>
      <c r="AM53" s="70"/>
      <c r="AN53" s="70"/>
      <c r="AO53" s="70"/>
    </row>
    <row r="54" spans="1:46" ht="24" customHeight="1" thickBot="1">
      <c r="B54" s="98"/>
      <c r="C54" s="210" t="s">
        <v>173</v>
      </c>
      <c r="D54" s="211">
        <f>D41/D57</f>
        <v>7.6833241133443975E-2</v>
      </c>
      <c r="E54" s="211">
        <f t="shared" ref="E54:O54" si="4">E41/E57</f>
        <v>0.22934143333299356</v>
      </c>
      <c r="F54" s="211">
        <f t="shared" si="4"/>
        <v>0.51449814803432115</v>
      </c>
      <c r="G54" s="211" t="e">
        <f t="shared" si="4"/>
        <v>#VALUE!</v>
      </c>
      <c r="H54" s="211" t="e">
        <f t="shared" si="4"/>
        <v>#VALUE!</v>
      </c>
      <c r="I54" s="211" t="e">
        <f>I41/I57</f>
        <v>#VALUE!</v>
      </c>
      <c r="J54" s="211" t="e">
        <f t="shared" si="4"/>
        <v>#VALUE!</v>
      </c>
      <c r="K54" s="211" t="e">
        <f t="shared" si="4"/>
        <v>#VALUE!</v>
      </c>
      <c r="L54" s="211" t="e">
        <f t="shared" si="4"/>
        <v>#VALUE!</v>
      </c>
      <c r="M54" s="211" t="e">
        <f t="shared" si="4"/>
        <v>#VALUE!</v>
      </c>
      <c r="N54" s="211" t="e">
        <f t="shared" si="4"/>
        <v>#VALUE!</v>
      </c>
      <c r="O54" s="212" t="e">
        <f t="shared" si="4"/>
        <v>#VALUE!</v>
      </c>
      <c r="W54" s="168"/>
      <c r="X54" s="168"/>
      <c r="Y54" s="168"/>
      <c r="Z54" s="168"/>
      <c r="AA54" s="168"/>
      <c r="AB54" s="168"/>
      <c r="AC54" s="168"/>
      <c r="AD54" s="70"/>
      <c r="AE54" s="70"/>
      <c r="AF54" s="70"/>
      <c r="AG54" s="70"/>
      <c r="AH54" s="70"/>
      <c r="AI54" s="70"/>
      <c r="AJ54" s="70"/>
      <c r="AK54" s="70"/>
      <c r="AL54" s="70"/>
      <c r="AM54" s="70"/>
      <c r="AN54" s="70"/>
      <c r="AO54" s="70"/>
    </row>
    <row r="55" spans="1:46" ht="8.1" customHeight="1">
      <c r="B55" s="208"/>
      <c r="C55" s="208"/>
      <c r="D55" s="209"/>
      <c r="E55" s="209"/>
      <c r="F55" s="209"/>
      <c r="G55" s="209"/>
      <c r="H55" s="209"/>
      <c r="I55" s="209"/>
      <c r="J55" s="209"/>
      <c r="K55" s="209"/>
      <c r="L55" s="209"/>
      <c r="M55" s="209"/>
      <c r="N55" s="209"/>
      <c r="O55" s="209"/>
      <c r="V55" s="168"/>
      <c r="W55" s="168"/>
      <c r="X55" s="168"/>
      <c r="Y55" s="168"/>
      <c r="Z55" s="168"/>
      <c r="AA55" s="168"/>
      <c r="AB55" s="168"/>
      <c r="AC55" s="168"/>
      <c r="AD55" s="70"/>
      <c r="AE55" s="70"/>
      <c r="AF55" s="70"/>
      <c r="AG55" s="70"/>
      <c r="AH55" s="70"/>
      <c r="AI55" s="70"/>
      <c r="AJ55" s="70"/>
      <c r="AK55" s="70"/>
      <c r="AL55" s="70"/>
      <c r="AM55" s="70"/>
      <c r="AN55" s="70"/>
      <c r="AO55" s="70"/>
    </row>
    <row r="56" spans="1:46" outlineLevel="1">
      <c r="B56" s="213"/>
      <c r="C56" s="213"/>
      <c r="D56" s="213"/>
      <c r="E56" s="213"/>
      <c r="F56" s="213"/>
      <c r="G56" s="213"/>
      <c r="H56" s="213"/>
      <c r="I56" s="213"/>
      <c r="J56" s="213"/>
      <c r="K56" s="213"/>
      <c r="L56" s="213"/>
      <c r="M56" s="213"/>
      <c r="N56" s="213"/>
      <c r="O56" s="213"/>
      <c r="P56" s="213"/>
      <c r="Q56" s="214"/>
      <c r="V56" s="168"/>
      <c r="W56" s="168" t="s">
        <v>174</v>
      </c>
      <c r="X56" s="168"/>
      <c r="Y56" s="168">
        <f>IF(D40&lt;&gt;"",1,0)</f>
        <v>1</v>
      </c>
      <c r="Z56" s="168">
        <f t="shared" ref="Z56:AJ67" si="5">IF(E40&lt;&gt;"",1,0)</f>
        <v>1</v>
      </c>
      <c r="AA56" s="168">
        <f t="shared" si="5"/>
        <v>1</v>
      </c>
      <c r="AB56" s="168">
        <f t="shared" si="5"/>
        <v>0</v>
      </c>
      <c r="AC56" s="168">
        <f t="shared" si="5"/>
        <v>0</v>
      </c>
      <c r="AD56" s="168">
        <f t="shared" si="5"/>
        <v>0</v>
      </c>
      <c r="AE56" s="168">
        <f t="shared" si="5"/>
        <v>0</v>
      </c>
      <c r="AF56" s="168">
        <f t="shared" si="5"/>
        <v>0</v>
      </c>
      <c r="AG56" s="168">
        <f t="shared" si="5"/>
        <v>0</v>
      </c>
      <c r="AH56" s="168">
        <f t="shared" si="5"/>
        <v>0</v>
      </c>
      <c r="AI56" s="168">
        <f t="shared" si="5"/>
        <v>0</v>
      </c>
      <c r="AJ56" s="168">
        <f t="shared" si="5"/>
        <v>0</v>
      </c>
      <c r="AK56" s="70"/>
      <c r="AL56" s="70"/>
      <c r="AM56" s="70"/>
      <c r="AN56" s="70"/>
      <c r="AO56" s="70"/>
    </row>
    <row r="57" spans="1:46" s="70" customFormat="1" outlineLevel="1">
      <c r="A57" s="22"/>
      <c r="B57" s="70" t="s">
        <v>175</v>
      </c>
      <c r="D57" s="215">
        <f>IF(D44=0,"",((D44*60)/D46)*D50*D43)</f>
        <v>43926.3</v>
      </c>
      <c r="E57" s="215">
        <f>IF(E44=0,"",((E44*1*60)/E46)*E50*E43)</f>
        <v>14716.050000000001</v>
      </c>
      <c r="F57" s="215">
        <f t="shared" ref="F57:O57" si="6">IF(F44=0,"",((F44*1*60)/F46)*F50*F43)</f>
        <v>21963.15</v>
      </c>
      <c r="G57" s="215" t="str">
        <f t="shared" si="6"/>
        <v/>
      </c>
      <c r="H57" s="215" t="str">
        <f t="shared" si="6"/>
        <v/>
      </c>
      <c r="I57" s="215" t="str">
        <f t="shared" si="6"/>
        <v/>
      </c>
      <c r="J57" s="215" t="str">
        <f t="shared" si="6"/>
        <v/>
      </c>
      <c r="K57" s="215" t="str">
        <f t="shared" si="6"/>
        <v/>
      </c>
      <c r="L57" s="215" t="str">
        <f t="shared" si="6"/>
        <v/>
      </c>
      <c r="M57" s="215" t="str">
        <f t="shared" si="6"/>
        <v/>
      </c>
      <c r="N57" s="215" t="str">
        <f t="shared" si="6"/>
        <v/>
      </c>
      <c r="O57" s="215" t="str">
        <f t="shared" si="6"/>
        <v/>
      </c>
      <c r="P57" s="213"/>
      <c r="Q57" s="214"/>
      <c r="R57" s="100"/>
      <c r="S57" s="100"/>
      <c r="T57" s="100"/>
      <c r="U57" s="100"/>
      <c r="V57" s="168"/>
      <c r="W57" s="168" t="s">
        <v>176</v>
      </c>
      <c r="X57" s="168"/>
      <c r="Y57" s="168">
        <f t="shared" ref="Y57:Y67" si="7">IF(D41&lt;&gt;"",1,0)</f>
        <v>1</v>
      </c>
      <c r="Z57" s="168">
        <f t="shared" si="5"/>
        <v>1</v>
      </c>
      <c r="AA57" s="168">
        <f t="shared" si="5"/>
        <v>1</v>
      </c>
      <c r="AB57" s="168">
        <f t="shared" si="5"/>
        <v>0</v>
      </c>
      <c r="AC57" s="168">
        <f t="shared" si="5"/>
        <v>0</v>
      </c>
      <c r="AD57" s="168">
        <f t="shared" si="5"/>
        <v>0</v>
      </c>
      <c r="AE57" s="168">
        <f t="shared" si="5"/>
        <v>0</v>
      </c>
      <c r="AF57" s="168">
        <f t="shared" si="5"/>
        <v>0</v>
      </c>
      <c r="AG57" s="168">
        <f t="shared" si="5"/>
        <v>0</v>
      </c>
      <c r="AH57" s="168">
        <f t="shared" si="5"/>
        <v>0</v>
      </c>
      <c r="AI57" s="168">
        <f t="shared" si="5"/>
        <v>0</v>
      </c>
      <c r="AJ57" s="168">
        <f t="shared" si="5"/>
        <v>0</v>
      </c>
      <c r="AP57" s="22"/>
      <c r="AQ57" s="22"/>
      <c r="AR57" s="22"/>
      <c r="AS57" s="22"/>
      <c r="AT57" s="22"/>
    </row>
    <row r="58" spans="1:46" outlineLevel="1">
      <c r="A58" s="22"/>
      <c r="B58" s="70"/>
      <c r="C58" s="70"/>
      <c r="D58" s="216"/>
      <c r="E58" s="216"/>
      <c r="F58" s="216"/>
      <c r="G58" s="216"/>
      <c r="H58" s="216"/>
      <c r="I58" s="216"/>
      <c r="J58" s="216"/>
      <c r="K58" s="216"/>
      <c r="L58" s="216"/>
      <c r="M58" s="216"/>
      <c r="N58" s="216"/>
      <c r="O58" s="216"/>
      <c r="P58" s="217"/>
      <c r="Q58" s="214"/>
      <c r="V58" s="168"/>
      <c r="W58" s="168" t="s">
        <v>177</v>
      </c>
      <c r="X58" s="168"/>
      <c r="Y58" s="168">
        <f t="shared" si="7"/>
        <v>1</v>
      </c>
      <c r="Z58" s="168">
        <f t="shared" si="5"/>
        <v>1</v>
      </c>
      <c r="AA58" s="168">
        <f t="shared" si="5"/>
        <v>1</v>
      </c>
      <c r="AB58" s="168">
        <f t="shared" si="5"/>
        <v>0</v>
      </c>
      <c r="AC58" s="168">
        <f t="shared" si="5"/>
        <v>0</v>
      </c>
      <c r="AD58" s="168">
        <f t="shared" si="5"/>
        <v>0</v>
      </c>
      <c r="AE58" s="168">
        <f t="shared" si="5"/>
        <v>0</v>
      </c>
      <c r="AF58" s="168">
        <f t="shared" si="5"/>
        <v>0</v>
      </c>
      <c r="AG58" s="168">
        <f t="shared" si="5"/>
        <v>0</v>
      </c>
      <c r="AH58" s="168">
        <f t="shared" si="5"/>
        <v>0</v>
      </c>
      <c r="AI58" s="168">
        <f t="shared" si="5"/>
        <v>0</v>
      </c>
      <c r="AJ58" s="168">
        <f t="shared" si="5"/>
        <v>0</v>
      </c>
      <c r="AK58" s="70"/>
      <c r="AL58" s="70"/>
      <c r="AM58" s="70"/>
      <c r="AN58" s="70"/>
      <c r="AO58" s="70"/>
    </row>
    <row r="59" spans="1:46" s="218" customFormat="1" outlineLevel="1">
      <c r="B59" s="108"/>
      <c r="C59" s="219"/>
      <c r="D59" s="220"/>
      <c r="E59" s="220"/>
      <c r="F59" s="220"/>
      <c r="G59" s="220"/>
      <c r="H59" s="220"/>
      <c r="I59" s="220"/>
      <c r="J59" s="220"/>
      <c r="K59" s="220"/>
      <c r="L59" s="220"/>
      <c r="M59" s="220"/>
      <c r="N59" s="220"/>
      <c r="O59" s="220"/>
      <c r="P59" s="221"/>
      <c r="Q59" s="222"/>
      <c r="V59" s="108"/>
      <c r="W59" s="108" t="s">
        <v>178</v>
      </c>
      <c r="X59" s="108"/>
      <c r="Y59" s="168">
        <f t="shared" si="7"/>
        <v>1</v>
      </c>
      <c r="Z59" s="168">
        <f t="shared" si="5"/>
        <v>1</v>
      </c>
      <c r="AA59" s="168">
        <f t="shared" si="5"/>
        <v>1</v>
      </c>
      <c r="AB59" s="168">
        <f t="shared" si="5"/>
        <v>0</v>
      </c>
      <c r="AC59" s="168">
        <f t="shared" si="5"/>
        <v>0</v>
      </c>
      <c r="AD59" s="168">
        <f t="shared" si="5"/>
        <v>0</v>
      </c>
      <c r="AE59" s="168">
        <f t="shared" si="5"/>
        <v>0</v>
      </c>
      <c r="AF59" s="168">
        <f t="shared" si="5"/>
        <v>0</v>
      </c>
      <c r="AG59" s="168">
        <f t="shared" si="5"/>
        <v>0</v>
      </c>
      <c r="AH59" s="168">
        <f t="shared" si="5"/>
        <v>0</v>
      </c>
      <c r="AI59" s="168">
        <f t="shared" si="5"/>
        <v>0</v>
      </c>
      <c r="AJ59" s="168">
        <f t="shared" si="5"/>
        <v>0</v>
      </c>
      <c r="AK59" s="70"/>
      <c r="AL59" s="108"/>
      <c r="AM59" s="108"/>
      <c r="AN59" s="108"/>
      <c r="AO59" s="108"/>
    </row>
    <row r="60" spans="1:46" outlineLevel="1">
      <c r="A60" s="22"/>
      <c r="B60" s="22"/>
      <c r="C60" s="22"/>
      <c r="D60" s="22"/>
      <c r="E60" s="22"/>
      <c r="F60" s="22"/>
      <c r="G60" s="22"/>
      <c r="H60" s="22"/>
      <c r="I60" s="22"/>
      <c r="J60" s="22"/>
      <c r="K60" s="22"/>
      <c r="L60" s="22"/>
      <c r="M60" s="22"/>
      <c r="N60" s="22"/>
      <c r="O60" s="22"/>
      <c r="V60" s="168"/>
      <c r="W60" s="168" t="s">
        <v>179</v>
      </c>
      <c r="X60" s="168"/>
      <c r="Y60" s="168">
        <f t="shared" si="7"/>
        <v>1</v>
      </c>
      <c r="Z60" s="168">
        <f t="shared" si="5"/>
        <v>1</v>
      </c>
      <c r="AA60" s="168">
        <f t="shared" si="5"/>
        <v>1</v>
      </c>
      <c r="AB60" s="168">
        <f t="shared" si="5"/>
        <v>0</v>
      </c>
      <c r="AC60" s="168">
        <f t="shared" si="5"/>
        <v>0</v>
      </c>
      <c r="AD60" s="168">
        <f t="shared" si="5"/>
        <v>0</v>
      </c>
      <c r="AE60" s="168">
        <f t="shared" si="5"/>
        <v>0</v>
      </c>
      <c r="AF60" s="168">
        <f t="shared" si="5"/>
        <v>0</v>
      </c>
      <c r="AG60" s="168">
        <f t="shared" si="5"/>
        <v>0</v>
      </c>
      <c r="AH60" s="168">
        <f t="shared" si="5"/>
        <v>0</v>
      </c>
      <c r="AI60" s="168">
        <f t="shared" si="5"/>
        <v>0</v>
      </c>
      <c r="AJ60" s="168">
        <f t="shared" si="5"/>
        <v>0</v>
      </c>
      <c r="AK60" s="70"/>
      <c r="AL60" s="70"/>
      <c r="AM60" s="70"/>
      <c r="AN60" s="70"/>
      <c r="AO60" s="70"/>
    </row>
    <row r="61" spans="1:46" outlineLevel="1">
      <c r="A61" s="22"/>
      <c r="B61" s="22"/>
      <c r="C61" s="22"/>
      <c r="D61" s="22"/>
      <c r="E61" s="22"/>
      <c r="F61" s="22"/>
      <c r="G61" s="22"/>
      <c r="H61" s="22"/>
      <c r="I61" s="22"/>
      <c r="J61" s="22"/>
      <c r="K61" s="22"/>
      <c r="L61" s="22"/>
      <c r="M61" s="22"/>
      <c r="N61" s="22"/>
      <c r="O61" s="22"/>
      <c r="V61" s="168"/>
      <c r="W61" s="168" t="s">
        <v>180</v>
      </c>
      <c r="X61" s="168"/>
      <c r="Y61" s="168">
        <f t="shared" si="7"/>
        <v>1</v>
      </c>
      <c r="Z61" s="168">
        <f t="shared" si="5"/>
        <v>1</v>
      </c>
      <c r="AA61" s="168">
        <f t="shared" si="5"/>
        <v>1</v>
      </c>
      <c r="AB61" s="168">
        <f t="shared" si="5"/>
        <v>0</v>
      </c>
      <c r="AC61" s="168">
        <f t="shared" si="5"/>
        <v>0</v>
      </c>
      <c r="AD61" s="168">
        <f t="shared" si="5"/>
        <v>0</v>
      </c>
      <c r="AE61" s="168">
        <f t="shared" si="5"/>
        <v>0</v>
      </c>
      <c r="AF61" s="168">
        <f t="shared" si="5"/>
        <v>0</v>
      </c>
      <c r="AG61" s="168">
        <f t="shared" si="5"/>
        <v>0</v>
      </c>
      <c r="AH61" s="168">
        <f t="shared" si="5"/>
        <v>0</v>
      </c>
      <c r="AI61" s="168">
        <f t="shared" si="5"/>
        <v>0</v>
      </c>
      <c r="AJ61" s="168">
        <f t="shared" si="5"/>
        <v>0</v>
      </c>
      <c r="AK61" s="70"/>
      <c r="AL61" s="70"/>
      <c r="AM61" s="70"/>
      <c r="AN61" s="70"/>
      <c r="AO61" s="70"/>
    </row>
    <row r="62" spans="1:46" ht="33.75" outlineLevel="1">
      <c r="C62" s="223"/>
      <c r="D62" s="224" t="s">
        <v>181</v>
      </c>
      <c r="E62" s="223"/>
      <c r="F62" s="223"/>
      <c r="G62" s="223"/>
      <c r="H62" s="223"/>
      <c r="I62" s="223"/>
      <c r="V62" s="168"/>
      <c r="W62" s="168" t="s">
        <v>95</v>
      </c>
      <c r="X62" s="168"/>
      <c r="Y62" s="168">
        <f t="shared" si="7"/>
        <v>1</v>
      </c>
      <c r="Z62" s="168">
        <f t="shared" si="5"/>
        <v>1</v>
      </c>
      <c r="AA62" s="168">
        <f t="shared" si="5"/>
        <v>1</v>
      </c>
      <c r="AB62" s="168">
        <f t="shared" si="5"/>
        <v>0</v>
      </c>
      <c r="AC62" s="168">
        <f t="shared" si="5"/>
        <v>0</v>
      </c>
      <c r="AD62" s="168">
        <f t="shared" si="5"/>
        <v>0</v>
      </c>
      <c r="AE62" s="168">
        <f t="shared" si="5"/>
        <v>0</v>
      </c>
      <c r="AF62" s="168">
        <f t="shared" si="5"/>
        <v>0</v>
      </c>
      <c r="AG62" s="168">
        <f t="shared" si="5"/>
        <v>0</v>
      </c>
      <c r="AH62" s="168">
        <f t="shared" si="5"/>
        <v>0</v>
      </c>
      <c r="AI62" s="168">
        <f t="shared" si="5"/>
        <v>0</v>
      </c>
      <c r="AJ62" s="168">
        <f t="shared" si="5"/>
        <v>0</v>
      </c>
      <c r="AK62" s="70"/>
      <c r="AL62" s="70"/>
      <c r="AM62" s="70"/>
      <c r="AN62" s="70"/>
      <c r="AO62" s="70"/>
    </row>
    <row r="63" spans="1:46" ht="33.75" outlineLevel="1">
      <c r="C63" s="223"/>
      <c r="D63" s="900">
        <f>V34</f>
        <v>0.82067282250075868</v>
      </c>
      <c r="E63" s="900"/>
      <c r="F63" s="900"/>
      <c r="G63" s="223"/>
      <c r="H63" s="223"/>
      <c r="I63" s="223"/>
      <c r="V63" s="168"/>
      <c r="W63" s="168" t="s">
        <v>182</v>
      </c>
      <c r="X63" s="168"/>
      <c r="Y63" s="168">
        <f t="shared" si="7"/>
        <v>1</v>
      </c>
      <c r="Z63" s="168">
        <f t="shared" si="5"/>
        <v>1</v>
      </c>
      <c r="AA63" s="168">
        <f t="shared" si="5"/>
        <v>1</v>
      </c>
      <c r="AB63" s="168">
        <f t="shared" si="5"/>
        <v>0</v>
      </c>
      <c r="AC63" s="168">
        <f t="shared" si="5"/>
        <v>0</v>
      </c>
      <c r="AD63" s="168">
        <f t="shared" si="5"/>
        <v>0</v>
      </c>
      <c r="AE63" s="168">
        <f t="shared" si="5"/>
        <v>0</v>
      </c>
      <c r="AF63" s="168">
        <f t="shared" si="5"/>
        <v>0</v>
      </c>
      <c r="AG63" s="168">
        <f t="shared" si="5"/>
        <v>0</v>
      </c>
      <c r="AH63" s="168">
        <f t="shared" si="5"/>
        <v>0</v>
      </c>
      <c r="AI63" s="168">
        <f t="shared" si="5"/>
        <v>0</v>
      </c>
      <c r="AJ63" s="168">
        <f t="shared" si="5"/>
        <v>0</v>
      </c>
      <c r="AK63" s="70"/>
      <c r="AL63" s="70"/>
      <c r="AM63" s="70"/>
      <c r="AN63" s="70"/>
      <c r="AO63" s="70"/>
    </row>
    <row r="64" spans="1:46" outlineLevel="1">
      <c r="C64" s="223"/>
      <c r="D64" s="223"/>
      <c r="E64" s="223"/>
      <c r="F64" s="223"/>
      <c r="G64" s="223"/>
      <c r="H64" s="223"/>
      <c r="I64" s="223"/>
      <c r="V64" s="168"/>
      <c r="W64" s="168" t="s">
        <v>177</v>
      </c>
      <c r="X64" s="168"/>
      <c r="Y64" s="168">
        <f t="shared" si="7"/>
        <v>1</v>
      </c>
      <c r="Z64" s="168">
        <f t="shared" si="5"/>
        <v>1</v>
      </c>
      <c r="AA64" s="168">
        <f t="shared" si="5"/>
        <v>1</v>
      </c>
      <c r="AB64" s="168">
        <f t="shared" si="5"/>
        <v>0</v>
      </c>
      <c r="AC64" s="168">
        <f t="shared" si="5"/>
        <v>0</v>
      </c>
      <c r="AD64" s="168">
        <f t="shared" si="5"/>
        <v>0</v>
      </c>
      <c r="AE64" s="168">
        <f t="shared" si="5"/>
        <v>0</v>
      </c>
      <c r="AF64" s="168">
        <f t="shared" si="5"/>
        <v>0</v>
      </c>
      <c r="AG64" s="168">
        <f t="shared" si="5"/>
        <v>0</v>
      </c>
      <c r="AH64" s="168">
        <f t="shared" si="5"/>
        <v>0</v>
      </c>
      <c r="AI64" s="168">
        <f t="shared" si="5"/>
        <v>0</v>
      </c>
      <c r="AJ64" s="168">
        <f t="shared" si="5"/>
        <v>0</v>
      </c>
      <c r="AK64" s="70"/>
      <c r="AL64" s="70"/>
      <c r="AM64" s="70"/>
      <c r="AN64" s="70"/>
      <c r="AO64" s="70"/>
    </row>
    <row r="65" spans="2:41" outlineLevel="1">
      <c r="C65" s="223"/>
      <c r="D65" s="223"/>
      <c r="E65" s="223"/>
      <c r="F65" s="223"/>
      <c r="G65" s="223"/>
      <c r="H65" s="223"/>
      <c r="I65" s="223"/>
      <c r="V65" s="168"/>
      <c r="W65" s="168" t="s">
        <v>101</v>
      </c>
      <c r="X65" s="168"/>
      <c r="Y65" s="168">
        <f t="shared" si="7"/>
        <v>1</v>
      </c>
      <c r="Z65" s="168">
        <f t="shared" si="5"/>
        <v>1</v>
      </c>
      <c r="AA65" s="168">
        <f t="shared" si="5"/>
        <v>1</v>
      </c>
      <c r="AB65" s="168">
        <f t="shared" si="5"/>
        <v>0</v>
      </c>
      <c r="AC65" s="168">
        <f t="shared" si="5"/>
        <v>0</v>
      </c>
      <c r="AD65" s="168">
        <f t="shared" si="5"/>
        <v>0</v>
      </c>
      <c r="AE65" s="168">
        <f t="shared" si="5"/>
        <v>0</v>
      </c>
      <c r="AF65" s="168">
        <f t="shared" si="5"/>
        <v>0</v>
      </c>
      <c r="AG65" s="168">
        <f t="shared" si="5"/>
        <v>0</v>
      </c>
      <c r="AH65" s="168">
        <f t="shared" si="5"/>
        <v>0</v>
      </c>
      <c r="AI65" s="168">
        <f t="shared" si="5"/>
        <v>0</v>
      </c>
      <c r="AJ65" s="168">
        <f t="shared" si="5"/>
        <v>0</v>
      </c>
      <c r="AK65" s="70"/>
      <c r="AL65" s="70"/>
      <c r="AM65" s="70"/>
      <c r="AN65" s="70"/>
      <c r="AO65" s="70"/>
    </row>
    <row r="66" spans="2:41" outlineLevel="1">
      <c r="C66" s="223"/>
      <c r="D66" s="223"/>
      <c r="E66" s="223"/>
      <c r="F66" s="223"/>
      <c r="G66" s="223"/>
      <c r="H66" s="223"/>
      <c r="I66" s="223"/>
      <c r="V66" s="168"/>
      <c r="W66" s="168" t="s">
        <v>183</v>
      </c>
      <c r="X66" s="168"/>
      <c r="Y66" s="168">
        <f t="shared" si="7"/>
        <v>1</v>
      </c>
      <c r="Z66" s="168">
        <f t="shared" si="5"/>
        <v>1</v>
      </c>
      <c r="AA66" s="168">
        <f t="shared" si="5"/>
        <v>1</v>
      </c>
      <c r="AB66" s="168">
        <f t="shared" si="5"/>
        <v>0</v>
      </c>
      <c r="AC66" s="168">
        <f t="shared" si="5"/>
        <v>0</v>
      </c>
      <c r="AD66" s="168">
        <f t="shared" si="5"/>
        <v>0</v>
      </c>
      <c r="AE66" s="168">
        <f t="shared" si="5"/>
        <v>0</v>
      </c>
      <c r="AF66" s="168">
        <f t="shared" si="5"/>
        <v>0</v>
      </c>
      <c r="AG66" s="168">
        <f t="shared" si="5"/>
        <v>0</v>
      </c>
      <c r="AH66" s="168">
        <f t="shared" si="5"/>
        <v>0</v>
      </c>
      <c r="AI66" s="168">
        <f t="shared" si="5"/>
        <v>0</v>
      </c>
      <c r="AJ66" s="168">
        <f t="shared" si="5"/>
        <v>0</v>
      </c>
      <c r="AK66" s="70"/>
      <c r="AL66" s="70"/>
      <c r="AM66" s="70"/>
      <c r="AN66" s="70"/>
      <c r="AO66" s="70"/>
    </row>
    <row r="67" spans="2:41" outlineLevel="1">
      <c r="C67" s="223"/>
      <c r="D67" s="223"/>
      <c r="E67" s="223"/>
      <c r="F67" s="223"/>
      <c r="G67" s="223"/>
      <c r="H67" s="223"/>
      <c r="I67" s="223"/>
      <c r="V67" s="168"/>
      <c r="W67" s="168" t="s">
        <v>184</v>
      </c>
      <c r="X67" s="168"/>
      <c r="Y67" s="168">
        <f t="shared" si="7"/>
        <v>1</v>
      </c>
      <c r="Z67" s="168">
        <f t="shared" si="5"/>
        <v>1</v>
      </c>
      <c r="AA67" s="168">
        <f t="shared" si="5"/>
        <v>1</v>
      </c>
      <c r="AB67" s="168">
        <f t="shared" si="5"/>
        <v>0</v>
      </c>
      <c r="AC67" s="168">
        <f t="shared" si="5"/>
        <v>0</v>
      </c>
      <c r="AD67" s="168">
        <f t="shared" si="5"/>
        <v>0</v>
      </c>
      <c r="AE67" s="168">
        <f t="shared" si="5"/>
        <v>0</v>
      </c>
      <c r="AF67" s="168">
        <f t="shared" si="5"/>
        <v>0</v>
      </c>
      <c r="AG67" s="168">
        <f t="shared" si="5"/>
        <v>0</v>
      </c>
      <c r="AH67" s="168">
        <f t="shared" si="5"/>
        <v>0</v>
      </c>
      <c r="AI67" s="168">
        <f t="shared" si="5"/>
        <v>0</v>
      </c>
      <c r="AJ67" s="168">
        <f t="shared" si="5"/>
        <v>0</v>
      </c>
      <c r="AK67" s="70"/>
      <c r="AL67" s="70"/>
      <c r="AM67" s="70"/>
      <c r="AN67" s="70"/>
      <c r="AO67" s="70"/>
    </row>
    <row r="68" spans="2:41" outlineLevel="1">
      <c r="V68" s="168"/>
      <c r="W68" s="168"/>
      <c r="X68" s="168"/>
      <c r="Y68" s="168"/>
      <c r="Z68" s="168"/>
      <c r="AA68" s="168"/>
      <c r="AB68" s="168"/>
      <c r="AC68" s="168"/>
      <c r="AD68" s="168"/>
      <c r="AE68" s="168"/>
      <c r="AF68" s="168"/>
      <c r="AG68" s="168"/>
      <c r="AH68" s="168"/>
      <c r="AI68" s="168"/>
      <c r="AJ68" s="168"/>
      <c r="AK68" s="168"/>
      <c r="AL68" s="168"/>
      <c r="AM68" s="70"/>
      <c r="AN68" s="70"/>
      <c r="AO68" s="70"/>
    </row>
    <row r="69" spans="2:41" outlineLevel="1">
      <c r="V69" s="168"/>
      <c r="W69" s="168"/>
      <c r="X69" s="168"/>
      <c r="Y69" s="168"/>
      <c r="Z69" s="168"/>
      <c r="AA69" s="168"/>
      <c r="AB69" s="168"/>
      <c r="AC69" s="168"/>
      <c r="AD69" s="168"/>
      <c r="AE69" s="168"/>
      <c r="AF69" s="168"/>
      <c r="AG69" s="168"/>
      <c r="AH69" s="168"/>
      <c r="AI69" s="168"/>
      <c r="AJ69" s="168"/>
      <c r="AK69" s="168"/>
      <c r="AL69" s="168"/>
      <c r="AM69" s="70"/>
      <c r="AN69" s="70"/>
      <c r="AO69" s="70"/>
    </row>
    <row r="70" spans="2:41" outlineLevel="1">
      <c r="V70" s="168"/>
      <c r="W70" s="168" t="s">
        <v>174</v>
      </c>
      <c r="X70" s="168"/>
      <c r="Y70" s="168">
        <f>Y67-Y56</f>
        <v>0</v>
      </c>
      <c r="Z70" s="168">
        <f t="shared" ref="Z70:AJ70" si="8">Z67-Z56</f>
        <v>0</v>
      </c>
      <c r="AA70" s="168">
        <f>AA67-AA56</f>
        <v>0</v>
      </c>
      <c r="AB70" s="168">
        <f t="shared" si="8"/>
        <v>0</v>
      </c>
      <c r="AC70" s="168">
        <f t="shared" si="8"/>
        <v>0</v>
      </c>
      <c r="AD70" s="168">
        <f t="shared" si="8"/>
        <v>0</v>
      </c>
      <c r="AE70" s="168">
        <f t="shared" si="8"/>
        <v>0</v>
      </c>
      <c r="AF70" s="168">
        <f t="shared" si="8"/>
        <v>0</v>
      </c>
      <c r="AG70" s="168">
        <f t="shared" si="8"/>
        <v>0</v>
      </c>
      <c r="AH70" s="168">
        <f t="shared" si="8"/>
        <v>0</v>
      </c>
      <c r="AI70" s="168">
        <f t="shared" si="8"/>
        <v>0</v>
      </c>
      <c r="AJ70" s="168">
        <f t="shared" si="8"/>
        <v>0</v>
      </c>
      <c r="AK70" s="168"/>
      <c r="AL70" s="168">
        <f>SUM(Y70:AJ70)</f>
        <v>0</v>
      </c>
      <c r="AM70" s="70"/>
      <c r="AN70" s="70"/>
      <c r="AO70" s="70"/>
    </row>
    <row r="71" spans="2:41">
      <c r="M71" s="22" t="s">
        <v>119</v>
      </c>
      <c r="N71" s="22" t="e">
        <f>#REF!</f>
        <v>#REF!</v>
      </c>
      <c r="V71" s="168"/>
      <c r="W71" s="168" t="s">
        <v>176</v>
      </c>
      <c r="X71" s="168"/>
      <c r="Y71" s="168">
        <f>Y67-Y57</f>
        <v>0</v>
      </c>
      <c r="Z71" s="168">
        <f t="shared" ref="Z71:AJ71" si="9">Z67-Z57</f>
        <v>0</v>
      </c>
      <c r="AA71" s="168">
        <f t="shared" si="9"/>
        <v>0</v>
      </c>
      <c r="AB71" s="168">
        <f t="shared" si="9"/>
        <v>0</v>
      </c>
      <c r="AC71" s="168">
        <f t="shared" si="9"/>
        <v>0</v>
      </c>
      <c r="AD71" s="168">
        <f t="shared" si="9"/>
        <v>0</v>
      </c>
      <c r="AE71" s="168">
        <f t="shared" si="9"/>
        <v>0</v>
      </c>
      <c r="AF71" s="168">
        <f t="shared" si="9"/>
        <v>0</v>
      </c>
      <c r="AG71" s="168">
        <f t="shared" si="9"/>
        <v>0</v>
      </c>
      <c r="AH71" s="168">
        <f t="shared" si="9"/>
        <v>0</v>
      </c>
      <c r="AI71" s="168">
        <f t="shared" si="9"/>
        <v>0</v>
      </c>
      <c r="AJ71" s="168">
        <f t="shared" si="9"/>
        <v>0</v>
      </c>
      <c r="AK71" s="70"/>
      <c r="AL71" s="168">
        <f>SUM(Y71:AJ71)</f>
        <v>0</v>
      </c>
      <c r="AM71" s="70"/>
      <c r="AN71" s="70"/>
      <c r="AO71" s="70"/>
    </row>
    <row r="72" spans="2:41">
      <c r="V72" s="168"/>
      <c r="W72" s="168" t="s">
        <v>177</v>
      </c>
      <c r="X72" s="168"/>
      <c r="Y72" s="168">
        <f>Y58</f>
        <v>1</v>
      </c>
      <c r="Z72" s="168">
        <f t="shared" ref="Z72:AJ72" si="10">Z58</f>
        <v>1</v>
      </c>
      <c r="AA72" s="168">
        <f t="shared" si="10"/>
        <v>1</v>
      </c>
      <c r="AB72" s="168">
        <f t="shared" si="10"/>
        <v>0</v>
      </c>
      <c r="AC72" s="168">
        <f t="shared" si="10"/>
        <v>0</v>
      </c>
      <c r="AD72" s="168">
        <f t="shared" si="10"/>
        <v>0</v>
      </c>
      <c r="AE72" s="168">
        <f t="shared" si="10"/>
        <v>0</v>
      </c>
      <c r="AF72" s="168">
        <f t="shared" si="10"/>
        <v>0</v>
      </c>
      <c r="AG72" s="168">
        <f t="shared" si="10"/>
        <v>0</v>
      </c>
      <c r="AH72" s="168">
        <f t="shared" si="10"/>
        <v>0</v>
      </c>
      <c r="AI72" s="168">
        <f t="shared" si="10"/>
        <v>0</v>
      </c>
      <c r="AJ72" s="168">
        <f t="shared" si="10"/>
        <v>0</v>
      </c>
      <c r="AK72" s="70"/>
      <c r="AL72" s="168">
        <f>SUM(Y72:AJ72)</f>
        <v>3</v>
      </c>
      <c r="AM72" s="70"/>
      <c r="AN72" s="70"/>
      <c r="AO72" s="70"/>
    </row>
    <row r="73" spans="2:41" ht="25.5" hidden="1" outlineLevel="1">
      <c r="D73" s="901" t="s">
        <v>185</v>
      </c>
      <c r="E73" s="901"/>
      <c r="F73" s="901"/>
      <c r="G73" s="901"/>
      <c r="H73" s="901"/>
      <c r="I73" s="901"/>
      <c r="J73" s="901"/>
      <c r="K73" s="901"/>
      <c r="L73" s="901"/>
      <c r="M73" s="901"/>
      <c r="N73" s="901"/>
      <c r="O73" s="901"/>
      <c r="P73" s="225"/>
      <c r="V73" s="168"/>
      <c r="W73" s="168" t="s">
        <v>177</v>
      </c>
      <c r="X73" s="168"/>
      <c r="Y73" s="168">
        <f t="shared" ref="Y73:AJ77" si="11">IF(D42&lt;&gt;"",1,0)</f>
        <v>1</v>
      </c>
      <c r="Z73" s="168">
        <f t="shared" si="11"/>
        <v>1</v>
      </c>
      <c r="AA73" s="168">
        <f t="shared" si="11"/>
        <v>1</v>
      </c>
      <c r="AB73" s="168">
        <f t="shared" si="11"/>
        <v>0</v>
      </c>
      <c r="AC73" s="168">
        <f t="shared" si="11"/>
        <v>0</v>
      </c>
      <c r="AD73" s="168">
        <f t="shared" si="11"/>
        <v>0</v>
      </c>
      <c r="AE73" s="168">
        <f t="shared" si="11"/>
        <v>0</v>
      </c>
      <c r="AF73" s="168">
        <f t="shared" si="11"/>
        <v>0</v>
      </c>
      <c r="AG73" s="168">
        <f t="shared" si="11"/>
        <v>0</v>
      </c>
      <c r="AH73" s="168">
        <f t="shared" si="11"/>
        <v>0</v>
      </c>
      <c r="AI73" s="168">
        <f t="shared" si="11"/>
        <v>0</v>
      </c>
      <c r="AJ73" s="168">
        <f t="shared" si="11"/>
        <v>0</v>
      </c>
      <c r="AK73" s="70"/>
      <c r="AL73" s="70"/>
      <c r="AM73" s="70"/>
      <c r="AN73" s="70"/>
      <c r="AO73" s="70"/>
    </row>
    <row r="74" spans="2:41" s="218" customFormat="1" hidden="1" outlineLevel="1">
      <c r="C74" s="226" t="s">
        <v>186</v>
      </c>
      <c r="D74" s="227">
        <v>43208</v>
      </c>
      <c r="E74" s="227">
        <v>43222</v>
      </c>
      <c r="F74" s="227">
        <v>43254</v>
      </c>
      <c r="G74" s="227">
        <v>43285</v>
      </c>
      <c r="H74" s="227">
        <v>43317</v>
      </c>
      <c r="I74" s="227">
        <v>43349</v>
      </c>
      <c r="J74" s="227">
        <v>43380</v>
      </c>
      <c r="K74" s="227">
        <v>43412</v>
      </c>
      <c r="L74" s="227">
        <v>43443</v>
      </c>
      <c r="M74" s="227">
        <v>43475</v>
      </c>
      <c r="N74" s="227">
        <v>43507</v>
      </c>
      <c r="O74" s="227">
        <v>43536</v>
      </c>
      <c r="P74" s="228"/>
      <c r="V74" s="108"/>
      <c r="W74" s="108" t="s">
        <v>178</v>
      </c>
      <c r="X74" s="108"/>
      <c r="Y74" s="168">
        <f t="shared" si="11"/>
        <v>1</v>
      </c>
      <c r="Z74" s="168">
        <f t="shared" si="11"/>
        <v>1</v>
      </c>
      <c r="AA74" s="168">
        <f t="shared" si="11"/>
        <v>1</v>
      </c>
      <c r="AB74" s="168">
        <f t="shared" si="11"/>
        <v>0</v>
      </c>
      <c r="AC74" s="168">
        <f t="shared" si="11"/>
        <v>0</v>
      </c>
      <c r="AD74" s="168">
        <f t="shared" si="11"/>
        <v>0</v>
      </c>
      <c r="AE74" s="168">
        <f t="shared" si="11"/>
        <v>0</v>
      </c>
      <c r="AF74" s="168">
        <f t="shared" si="11"/>
        <v>0</v>
      </c>
      <c r="AG74" s="168">
        <f t="shared" si="11"/>
        <v>0</v>
      </c>
      <c r="AH74" s="168">
        <f t="shared" si="11"/>
        <v>0</v>
      </c>
      <c r="AI74" s="168">
        <f t="shared" si="11"/>
        <v>0</v>
      </c>
      <c r="AJ74" s="168">
        <f t="shared" si="11"/>
        <v>0</v>
      </c>
      <c r="AK74" s="70"/>
      <c r="AL74" s="108"/>
      <c r="AM74" s="108"/>
      <c r="AN74" s="108"/>
      <c r="AO74" s="108"/>
    </row>
    <row r="75" spans="2:41" hidden="1" outlineLevel="1">
      <c r="B75" s="892" t="s">
        <v>187</v>
      </c>
      <c r="C75" s="229" t="str">
        <f>IF(D$40&lt;&gt;"",D$40,"")</f>
        <v>90-100-1</v>
      </c>
      <c r="D75" s="230">
        <v>400</v>
      </c>
      <c r="E75" s="230">
        <v>400</v>
      </c>
      <c r="F75" s="230">
        <v>400</v>
      </c>
      <c r="G75" s="230">
        <v>400</v>
      </c>
      <c r="H75" s="230">
        <v>400</v>
      </c>
      <c r="I75" s="230">
        <v>400</v>
      </c>
      <c r="J75" s="230">
        <v>400</v>
      </c>
      <c r="K75" s="230">
        <v>400</v>
      </c>
      <c r="L75" s="230">
        <v>400</v>
      </c>
      <c r="M75" s="230">
        <v>400</v>
      </c>
      <c r="N75" s="230">
        <v>400</v>
      </c>
      <c r="O75" s="230">
        <v>400</v>
      </c>
      <c r="V75" s="168"/>
      <c r="W75" s="168" t="s">
        <v>179</v>
      </c>
      <c r="X75" s="168"/>
      <c r="Y75" s="168">
        <f t="shared" si="11"/>
        <v>1</v>
      </c>
      <c r="Z75" s="168">
        <f t="shared" si="11"/>
        <v>1</v>
      </c>
      <c r="AA75" s="168">
        <f t="shared" si="11"/>
        <v>1</v>
      </c>
      <c r="AB75" s="168">
        <f t="shared" si="11"/>
        <v>0</v>
      </c>
      <c r="AC75" s="168">
        <f t="shared" si="11"/>
        <v>0</v>
      </c>
      <c r="AD75" s="168">
        <f t="shared" si="11"/>
        <v>0</v>
      </c>
      <c r="AE75" s="168">
        <f t="shared" si="11"/>
        <v>0</v>
      </c>
      <c r="AF75" s="168">
        <f t="shared" si="11"/>
        <v>0</v>
      </c>
      <c r="AG75" s="168">
        <f t="shared" si="11"/>
        <v>0</v>
      </c>
      <c r="AH75" s="168">
        <f t="shared" si="11"/>
        <v>0</v>
      </c>
      <c r="AI75" s="168">
        <f t="shared" si="11"/>
        <v>0</v>
      </c>
      <c r="AJ75" s="168">
        <f t="shared" si="11"/>
        <v>0</v>
      </c>
      <c r="AK75" s="70"/>
      <c r="AL75" s="70"/>
      <c r="AM75" s="70"/>
      <c r="AN75" s="70"/>
      <c r="AO75" s="70"/>
    </row>
    <row r="76" spans="2:41" hidden="1" outlineLevel="1">
      <c r="B76" s="892"/>
      <c r="C76" s="229" t="str">
        <f>IF(E$40&lt;&gt;"",E$40,"")</f>
        <v>90-100-2</v>
      </c>
      <c r="D76" s="230">
        <v>400</v>
      </c>
      <c r="E76" s="230">
        <v>400</v>
      </c>
      <c r="F76" s="230">
        <v>400</v>
      </c>
      <c r="G76" s="230">
        <v>400</v>
      </c>
      <c r="H76" s="230">
        <v>400</v>
      </c>
      <c r="I76" s="230">
        <v>400</v>
      </c>
      <c r="J76" s="230">
        <v>400</v>
      </c>
      <c r="K76" s="230">
        <v>400</v>
      </c>
      <c r="L76" s="230">
        <v>400</v>
      </c>
      <c r="M76" s="230">
        <v>400</v>
      </c>
      <c r="N76" s="230">
        <v>400</v>
      </c>
      <c r="O76" s="230">
        <v>400</v>
      </c>
      <c r="V76" s="168"/>
      <c r="W76" s="168" t="s">
        <v>180</v>
      </c>
      <c r="X76" s="168"/>
      <c r="Y76" s="168">
        <f t="shared" si="11"/>
        <v>1</v>
      </c>
      <c r="Z76" s="168">
        <f t="shared" si="11"/>
        <v>1</v>
      </c>
      <c r="AA76" s="168">
        <f t="shared" si="11"/>
        <v>1</v>
      </c>
      <c r="AB76" s="168">
        <f t="shared" si="11"/>
        <v>0</v>
      </c>
      <c r="AC76" s="168">
        <f t="shared" si="11"/>
        <v>0</v>
      </c>
      <c r="AD76" s="168">
        <f t="shared" si="11"/>
        <v>0</v>
      </c>
      <c r="AE76" s="168">
        <f t="shared" si="11"/>
        <v>0</v>
      </c>
      <c r="AF76" s="168">
        <f t="shared" si="11"/>
        <v>0</v>
      </c>
      <c r="AG76" s="168">
        <f t="shared" si="11"/>
        <v>0</v>
      </c>
      <c r="AH76" s="168">
        <f t="shared" si="11"/>
        <v>0</v>
      </c>
      <c r="AI76" s="168">
        <f t="shared" si="11"/>
        <v>0</v>
      </c>
      <c r="AJ76" s="168">
        <f t="shared" si="11"/>
        <v>0</v>
      </c>
      <c r="AK76" s="70"/>
      <c r="AL76" s="70"/>
      <c r="AM76" s="70"/>
      <c r="AN76" s="70"/>
      <c r="AO76" s="70"/>
    </row>
    <row r="77" spans="2:41" ht="32.25" hidden="1" customHeight="1" outlineLevel="1">
      <c r="B77" s="892"/>
      <c r="C77" s="229" t="str">
        <f>IF(F$40&lt;&gt;"",F$40,"")</f>
        <v>Others</v>
      </c>
      <c r="D77" s="230">
        <v>150</v>
      </c>
      <c r="E77" s="230">
        <v>150</v>
      </c>
      <c r="F77" s="230">
        <v>150</v>
      </c>
      <c r="G77" s="230">
        <v>150</v>
      </c>
      <c r="H77" s="230">
        <v>150</v>
      </c>
      <c r="I77" s="230">
        <v>150</v>
      </c>
      <c r="J77" s="230">
        <v>150</v>
      </c>
      <c r="K77" s="230">
        <v>150</v>
      </c>
      <c r="L77" s="230">
        <v>150</v>
      </c>
      <c r="M77" s="230">
        <v>150</v>
      </c>
      <c r="N77" s="230">
        <v>150</v>
      </c>
      <c r="O77" s="230">
        <v>150</v>
      </c>
      <c r="V77" s="168"/>
      <c r="W77" s="168" t="s">
        <v>95</v>
      </c>
      <c r="X77" s="168"/>
      <c r="Y77" s="168">
        <f t="shared" si="11"/>
        <v>1</v>
      </c>
      <c r="Z77" s="168">
        <f t="shared" si="11"/>
        <v>1</v>
      </c>
      <c r="AA77" s="168">
        <f t="shared" si="11"/>
        <v>1</v>
      </c>
      <c r="AB77" s="168">
        <f t="shared" si="11"/>
        <v>0</v>
      </c>
      <c r="AC77" s="168">
        <f t="shared" si="11"/>
        <v>0</v>
      </c>
      <c r="AD77" s="168">
        <f t="shared" si="11"/>
        <v>0</v>
      </c>
      <c r="AE77" s="168">
        <f t="shared" si="11"/>
        <v>0</v>
      </c>
      <c r="AF77" s="168">
        <f t="shared" si="11"/>
        <v>0</v>
      </c>
      <c r="AG77" s="168">
        <f t="shared" si="11"/>
        <v>0</v>
      </c>
      <c r="AH77" s="168">
        <f t="shared" si="11"/>
        <v>0</v>
      </c>
      <c r="AI77" s="168">
        <f t="shared" si="11"/>
        <v>0</v>
      </c>
      <c r="AJ77" s="168">
        <f t="shared" si="11"/>
        <v>0</v>
      </c>
      <c r="AK77" s="70"/>
      <c r="AL77" s="70"/>
      <c r="AM77" s="70"/>
      <c r="AN77" s="70"/>
      <c r="AO77" s="70"/>
    </row>
    <row r="78" spans="2:41" hidden="1" outlineLevel="1">
      <c r="B78" s="892"/>
      <c r="C78" s="229" t="str">
        <f>IF(G$40&lt;&gt;"",G$40,"")</f>
        <v/>
      </c>
      <c r="D78" s="230">
        <v>150</v>
      </c>
      <c r="E78" s="230">
        <v>150</v>
      </c>
      <c r="F78" s="230">
        <v>150</v>
      </c>
      <c r="G78" s="230">
        <v>150</v>
      </c>
      <c r="H78" s="230">
        <v>150</v>
      </c>
      <c r="I78" s="230">
        <v>150</v>
      </c>
      <c r="J78" s="230">
        <v>150</v>
      </c>
      <c r="K78" s="230">
        <v>150</v>
      </c>
      <c r="L78" s="230">
        <v>150</v>
      </c>
      <c r="M78" s="230">
        <v>150</v>
      </c>
      <c r="N78" s="230">
        <v>150</v>
      </c>
      <c r="O78" s="230">
        <v>150</v>
      </c>
      <c r="V78" s="168"/>
      <c r="W78" s="168"/>
      <c r="X78" s="168"/>
      <c r="Y78" s="168"/>
      <c r="Z78" s="168"/>
      <c r="AA78" s="168"/>
      <c r="AB78" s="168"/>
      <c r="AC78" s="168"/>
      <c r="AD78" s="168"/>
      <c r="AE78" s="168"/>
      <c r="AF78" s="168"/>
      <c r="AG78" s="168"/>
      <c r="AH78" s="168"/>
      <c r="AI78" s="168"/>
      <c r="AJ78" s="168"/>
      <c r="AK78" s="70"/>
      <c r="AL78" s="70"/>
      <c r="AM78" s="70"/>
      <c r="AN78" s="70"/>
      <c r="AO78" s="70"/>
    </row>
    <row r="79" spans="2:41" hidden="1" outlineLevel="1">
      <c r="B79" s="892"/>
      <c r="C79" s="229" t="str">
        <f>IF(H$40&lt;&gt;"",H$40,"")</f>
        <v/>
      </c>
      <c r="D79" s="230">
        <v>150</v>
      </c>
      <c r="E79" s="230">
        <v>150</v>
      </c>
      <c r="F79" s="230">
        <v>150</v>
      </c>
      <c r="G79" s="230">
        <v>150</v>
      </c>
      <c r="H79" s="230">
        <v>150</v>
      </c>
      <c r="I79" s="230">
        <v>150</v>
      </c>
      <c r="J79" s="230">
        <v>150</v>
      </c>
      <c r="K79" s="230">
        <v>150</v>
      </c>
      <c r="L79" s="230">
        <v>150</v>
      </c>
      <c r="M79" s="230">
        <v>150</v>
      </c>
      <c r="N79" s="230">
        <v>150</v>
      </c>
      <c r="O79" s="230">
        <v>150</v>
      </c>
      <c r="V79" s="168"/>
      <c r="W79" s="168"/>
      <c r="X79" s="168"/>
      <c r="Y79" s="168"/>
      <c r="Z79" s="168"/>
      <c r="AA79" s="168"/>
      <c r="AB79" s="168"/>
      <c r="AC79" s="168"/>
      <c r="AD79" s="168"/>
      <c r="AE79" s="168"/>
      <c r="AF79" s="168"/>
      <c r="AG79" s="168"/>
      <c r="AH79" s="168"/>
      <c r="AI79" s="168"/>
      <c r="AJ79" s="168"/>
      <c r="AK79" s="70"/>
      <c r="AL79" s="70"/>
      <c r="AM79" s="70"/>
      <c r="AN79" s="70"/>
      <c r="AO79" s="70"/>
    </row>
    <row r="80" spans="2:41" hidden="1" outlineLevel="1">
      <c r="B80" s="892"/>
      <c r="C80" s="229" t="str">
        <f>IF(I$40&lt;&gt;"",I$40,"")</f>
        <v/>
      </c>
      <c r="D80" s="230">
        <v>150</v>
      </c>
      <c r="E80" s="230">
        <v>150</v>
      </c>
      <c r="F80" s="230">
        <v>150</v>
      </c>
      <c r="G80" s="230">
        <v>150</v>
      </c>
      <c r="H80" s="230">
        <v>150</v>
      </c>
      <c r="I80" s="230">
        <v>150</v>
      </c>
      <c r="J80" s="230">
        <v>150</v>
      </c>
      <c r="K80" s="230">
        <v>150</v>
      </c>
      <c r="L80" s="230">
        <v>150</v>
      </c>
      <c r="M80" s="230">
        <v>150</v>
      </c>
      <c r="N80" s="230">
        <v>150</v>
      </c>
      <c r="O80" s="230">
        <v>150</v>
      </c>
      <c r="V80" s="168"/>
      <c r="W80" s="168"/>
      <c r="X80" s="168"/>
      <c r="Y80" s="168"/>
      <c r="Z80" s="168"/>
      <c r="AA80" s="168"/>
      <c r="AB80" s="168"/>
      <c r="AC80" s="168"/>
      <c r="AD80" s="168"/>
      <c r="AE80" s="168"/>
      <c r="AF80" s="168"/>
      <c r="AG80" s="168"/>
      <c r="AH80" s="168"/>
      <c r="AI80" s="168"/>
      <c r="AJ80" s="168"/>
      <c r="AK80" s="70"/>
      <c r="AL80" s="70"/>
      <c r="AM80" s="70"/>
      <c r="AN80" s="70"/>
      <c r="AO80" s="70"/>
    </row>
    <row r="81" spans="1:41" hidden="1" outlineLevel="1">
      <c r="B81" s="892"/>
      <c r="C81" s="229" t="str">
        <f>IF(J$40&lt;&gt;"",J$40,"")</f>
        <v/>
      </c>
      <c r="D81" s="230">
        <v>400</v>
      </c>
      <c r="E81" s="230">
        <v>400</v>
      </c>
      <c r="F81" s="230">
        <v>400</v>
      </c>
      <c r="G81" s="230">
        <v>400</v>
      </c>
      <c r="H81" s="230">
        <v>400</v>
      </c>
      <c r="I81" s="230">
        <v>400</v>
      </c>
      <c r="J81" s="230">
        <v>400</v>
      </c>
      <c r="K81" s="230">
        <v>400</v>
      </c>
      <c r="L81" s="230">
        <v>400</v>
      </c>
      <c r="M81" s="230">
        <v>400</v>
      </c>
      <c r="N81" s="230">
        <v>400</v>
      </c>
      <c r="O81" s="230">
        <v>400</v>
      </c>
      <c r="V81" s="168"/>
      <c r="W81" s="168"/>
      <c r="X81" s="168"/>
      <c r="Y81" s="168"/>
      <c r="Z81" s="168"/>
      <c r="AA81" s="168"/>
      <c r="AB81" s="168"/>
      <c r="AC81" s="168"/>
      <c r="AD81" s="168"/>
      <c r="AE81" s="168"/>
      <c r="AF81" s="168"/>
      <c r="AG81" s="168"/>
      <c r="AH81" s="168"/>
      <c r="AI81" s="168"/>
      <c r="AJ81" s="168"/>
      <c r="AK81" s="70"/>
      <c r="AL81" s="70"/>
      <c r="AM81" s="70"/>
      <c r="AN81" s="70"/>
      <c r="AO81" s="70"/>
    </row>
    <row r="82" spans="1:41" hidden="1" outlineLevel="1">
      <c r="B82" s="892"/>
      <c r="C82" s="229" t="str">
        <f>IF(K$40&lt;&gt;"",K$40,"")</f>
        <v/>
      </c>
      <c r="D82" s="230">
        <v>400</v>
      </c>
      <c r="E82" s="230">
        <v>400</v>
      </c>
      <c r="F82" s="230">
        <v>400</v>
      </c>
      <c r="G82" s="230">
        <v>400</v>
      </c>
      <c r="H82" s="230">
        <v>400</v>
      </c>
      <c r="I82" s="230">
        <v>400</v>
      </c>
      <c r="J82" s="230">
        <v>400</v>
      </c>
      <c r="K82" s="230">
        <v>400</v>
      </c>
      <c r="L82" s="230">
        <v>400</v>
      </c>
      <c r="M82" s="230">
        <v>400</v>
      </c>
      <c r="N82" s="230">
        <v>400</v>
      </c>
      <c r="O82" s="230">
        <v>400</v>
      </c>
      <c r="V82" s="168"/>
      <c r="W82" s="168"/>
      <c r="X82" s="168"/>
      <c r="Y82" s="168"/>
      <c r="Z82" s="168"/>
      <c r="AA82" s="168"/>
      <c r="AB82" s="168"/>
      <c r="AC82" s="168"/>
      <c r="AD82" s="168"/>
      <c r="AE82" s="168"/>
      <c r="AF82" s="168"/>
      <c r="AG82" s="168"/>
      <c r="AH82" s="168"/>
      <c r="AI82" s="168"/>
      <c r="AJ82" s="168"/>
      <c r="AK82" s="70"/>
      <c r="AL82" s="70"/>
      <c r="AM82" s="70"/>
      <c r="AN82" s="70"/>
      <c r="AO82" s="70"/>
    </row>
    <row r="83" spans="1:41" hidden="1" outlineLevel="1">
      <c r="B83" s="892"/>
      <c r="C83" s="229" t="str">
        <f>IF(L$40&lt;&gt;"",L$40,"")</f>
        <v/>
      </c>
      <c r="D83" s="230">
        <v>400</v>
      </c>
      <c r="E83" s="230">
        <v>400</v>
      </c>
      <c r="F83" s="230">
        <v>400</v>
      </c>
      <c r="G83" s="230">
        <v>400</v>
      </c>
      <c r="H83" s="230">
        <v>400</v>
      </c>
      <c r="I83" s="230">
        <v>400</v>
      </c>
      <c r="J83" s="230">
        <v>400</v>
      </c>
      <c r="K83" s="230">
        <v>400</v>
      </c>
      <c r="L83" s="230">
        <v>400</v>
      </c>
      <c r="M83" s="230">
        <v>400</v>
      </c>
      <c r="N83" s="230">
        <v>400</v>
      </c>
      <c r="O83" s="230">
        <v>400</v>
      </c>
      <c r="V83" s="168"/>
      <c r="W83" s="168"/>
      <c r="X83" s="168"/>
      <c r="Y83" s="168"/>
      <c r="Z83" s="168"/>
      <c r="AA83" s="168"/>
      <c r="AB83" s="168"/>
      <c r="AC83" s="168"/>
      <c r="AD83" s="168"/>
      <c r="AE83" s="168"/>
      <c r="AF83" s="168"/>
      <c r="AG83" s="168"/>
      <c r="AH83" s="168"/>
      <c r="AI83" s="168"/>
      <c r="AJ83" s="168"/>
      <c r="AK83" s="70"/>
      <c r="AL83" s="70"/>
      <c r="AM83" s="70"/>
      <c r="AN83" s="70"/>
      <c r="AO83" s="70"/>
    </row>
    <row r="84" spans="1:41" hidden="1" outlineLevel="1">
      <c r="B84" s="892"/>
      <c r="C84" s="229" t="str">
        <f>IF(M$40&lt;&gt;"",M$40,"")</f>
        <v/>
      </c>
      <c r="D84" s="230">
        <v>400</v>
      </c>
      <c r="E84" s="230">
        <v>400</v>
      </c>
      <c r="F84" s="230">
        <v>400</v>
      </c>
      <c r="G84" s="230">
        <v>400</v>
      </c>
      <c r="H84" s="230">
        <v>400</v>
      </c>
      <c r="I84" s="230">
        <v>400</v>
      </c>
      <c r="J84" s="230">
        <v>400</v>
      </c>
      <c r="K84" s="230">
        <v>400</v>
      </c>
      <c r="L84" s="230">
        <v>400</v>
      </c>
      <c r="M84" s="230">
        <v>400</v>
      </c>
      <c r="N84" s="230">
        <v>400</v>
      </c>
      <c r="O84" s="230">
        <v>400</v>
      </c>
      <c r="V84" s="168"/>
      <c r="W84" s="168"/>
      <c r="X84" s="168"/>
      <c r="Y84" s="168"/>
      <c r="Z84" s="168"/>
      <c r="AA84" s="168"/>
      <c r="AB84" s="168"/>
      <c r="AC84" s="168"/>
      <c r="AD84" s="168"/>
      <c r="AE84" s="168"/>
      <c r="AF84" s="168"/>
      <c r="AG84" s="168"/>
      <c r="AH84" s="168"/>
      <c r="AI84" s="168"/>
      <c r="AJ84" s="168"/>
      <c r="AK84" s="70"/>
      <c r="AL84" s="70"/>
      <c r="AM84" s="70"/>
      <c r="AN84" s="70"/>
      <c r="AO84" s="70"/>
    </row>
    <row r="85" spans="1:41" hidden="1" outlineLevel="1">
      <c r="B85" s="892"/>
      <c r="C85" s="229" t="str">
        <f>IF(N$40&lt;&gt;"",N$40,"")</f>
        <v/>
      </c>
      <c r="D85" s="230">
        <v>400</v>
      </c>
      <c r="E85" s="230">
        <v>400</v>
      </c>
      <c r="F85" s="230">
        <v>400</v>
      </c>
      <c r="G85" s="230">
        <v>400</v>
      </c>
      <c r="H85" s="230">
        <v>400</v>
      </c>
      <c r="I85" s="230">
        <v>400</v>
      </c>
      <c r="J85" s="230">
        <v>400</v>
      </c>
      <c r="K85" s="230">
        <v>400</v>
      </c>
      <c r="L85" s="230">
        <v>400</v>
      </c>
      <c r="M85" s="230">
        <v>400</v>
      </c>
      <c r="N85" s="230">
        <v>400</v>
      </c>
      <c r="O85" s="230">
        <v>400</v>
      </c>
      <c r="V85" s="168"/>
      <c r="W85" s="168"/>
      <c r="X85" s="168"/>
      <c r="Y85" s="168"/>
      <c r="Z85" s="168"/>
      <c r="AA85" s="168"/>
      <c r="AB85" s="168"/>
      <c r="AC85" s="168"/>
      <c r="AD85" s="168"/>
      <c r="AE85" s="168"/>
      <c r="AF85" s="168"/>
      <c r="AG85" s="168"/>
      <c r="AH85" s="168"/>
      <c r="AI85" s="168"/>
      <c r="AJ85" s="168"/>
      <c r="AK85" s="70"/>
      <c r="AL85" s="70"/>
      <c r="AM85" s="70"/>
      <c r="AN85" s="70"/>
      <c r="AO85" s="70"/>
    </row>
    <row r="86" spans="1:41" ht="32.25" hidden="1" customHeight="1" outlineLevel="1">
      <c r="B86" s="892"/>
      <c r="C86" s="229" t="str">
        <f>IF(O$40&lt;&gt;"",O$40,"")</f>
        <v/>
      </c>
      <c r="D86" s="230">
        <v>400</v>
      </c>
      <c r="E86" s="230">
        <v>400</v>
      </c>
      <c r="F86" s="230">
        <v>400</v>
      </c>
      <c r="G86" s="230">
        <v>400</v>
      </c>
      <c r="H86" s="230">
        <v>400</v>
      </c>
      <c r="I86" s="230">
        <v>400</v>
      </c>
      <c r="J86" s="230">
        <v>400</v>
      </c>
      <c r="K86" s="230">
        <v>400</v>
      </c>
      <c r="L86" s="230">
        <v>400</v>
      </c>
      <c r="M86" s="230">
        <v>400</v>
      </c>
      <c r="N86" s="230">
        <v>400</v>
      </c>
      <c r="O86" s="230">
        <v>400</v>
      </c>
      <c r="S86" s="22"/>
      <c r="T86" s="22"/>
      <c r="V86" s="168"/>
      <c r="W86" s="168"/>
      <c r="X86" s="168"/>
      <c r="Y86" s="168"/>
      <c r="Z86" s="168"/>
      <c r="AA86" s="168"/>
      <c r="AB86" s="168"/>
      <c r="AC86" s="168"/>
      <c r="AD86" s="168"/>
      <c r="AE86" s="168"/>
      <c r="AF86" s="168"/>
      <c r="AG86" s="168"/>
      <c r="AH86" s="168"/>
      <c r="AI86" s="168"/>
      <c r="AJ86" s="168"/>
      <c r="AK86" s="70"/>
      <c r="AL86" s="70"/>
      <c r="AM86" s="70"/>
      <c r="AN86" s="70"/>
      <c r="AO86" s="70"/>
    </row>
    <row r="87" spans="1:41" ht="33.75" hidden="1" outlineLevel="1">
      <c r="A87" s="70"/>
      <c r="B87" s="70"/>
      <c r="C87" s="70"/>
      <c r="D87" s="224"/>
      <c r="E87" s="70"/>
      <c r="F87" s="70"/>
      <c r="G87" s="70"/>
      <c r="H87" s="70"/>
      <c r="I87" s="70"/>
      <c r="J87" s="70"/>
      <c r="K87" s="70"/>
      <c r="L87" s="70"/>
      <c r="M87" s="70"/>
      <c r="N87" s="70"/>
      <c r="O87" s="70"/>
      <c r="P87" s="70"/>
      <c r="Q87" s="100"/>
      <c r="R87" s="214"/>
      <c r="V87" s="168"/>
      <c r="W87" s="168"/>
      <c r="X87" s="168"/>
      <c r="Y87" s="168"/>
      <c r="Z87" s="168"/>
      <c r="AA87" s="168"/>
      <c r="AB87" s="168"/>
      <c r="AC87" s="168"/>
      <c r="AD87" s="168"/>
      <c r="AE87" s="168"/>
      <c r="AF87" s="168"/>
      <c r="AG87" s="168"/>
      <c r="AH87" s="168"/>
      <c r="AI87" s="168"/>
      <c r="AJ87" s="168"/>
      <c r="AK87" s="70"/>
      <c r="AL87" s="70"/>
      <c r="AM87" s="70"/>
      <c r="AN87" s="70"/>
      <c r="AO87" s="70"/>
    </row>
    <row r="88" spans="1:41" hidden="1" outlineLevel="1">
      <c r="A88" s="231"/>
      <c r="B88" s="893" t="s">
        <v>188</v>
      </c>
      <c r="C88" s="232" t="str">
        <f>C75</f>
        <v>90-100-1</v>
      </c>
      <c r="D88" s="233">
        <f>IF(D75="","",D75/$D$57)</f>
        <v>9.1061619121118771E-3</v>
      </c>
      <c r="E88" s="233">
        <f t="shared" ref="E88:O88" si="12">IF(E75="","",E75/$D$57)</f>
        <v>9.1061619121118771E-3</v>
      </c>
      <c r="F88" s="233">
        <f t="shared" si="12"/>
        <v>9.1061619121118771E-3</v>
      </c>
      <c r="G88" s="233">
        <f t="shared" si="12"/>
        <v>9.1061619121118771E-3</v>
      </c>
      <c r="H88" s="233">
        <f t="shared" si="12"/>
        <v>9.1061619121118771E-3</v>
      </c>
      <c r="I88" s="233">
        <f t="shared" si="12"/>
        <v>9.1061619121118771E-3</v>
      </c>
      <c r="J88" s="233">
        <f t="shared" si="12"/>
        <v>9.1061619121118771E-3</v>
      </c>
      <c r="K88" s="233">
        <f t="shared" si="12"/>
        <v>9.1061619121118771E-3</v>
      </c>
      <c r="L88" s="233">
        <f t="shared" si="12"/>
        <v>9.1061619121118771E-3</v>
      </c>
      <c r="M88" s="233">
        <f t="shared" si="12"/>
        <v>9.1061619121118771E-3</v>
      </c>
      <c r="N88" s="233">
        <f t="shared" si="12"/>
        <v>9.1061619121118771E-3</v>
      </c>
      <c r="O88" s="233">
        <f t="shared" si="12"/>
        <v>9.1061619121118771E-3</v>
      </c>
      <c r="P88" s="70"/>
      <c r="Q88" s="100"/>
      <c r="R88" s="214"/>
      <c r="V88" s="168"/>
      <c r="W88" s="168" t="s">
        <v>182</v>
      </c>
      <c r="X88" s="168"/>
      <c r="Y88" s="168">
        <f t="shared" ref="Y88:AJ92" si="13">IF(D47&lt;&gt;"",1,0)</f>
        <v>1</v>
      </c>
      <c r="Z88" s="168">
        <f t="shared" si="13"/>
        <v>1</v>
      </c>
      <c r="AA88" s="168">
        <f t="shared" si="13"/>
        <v>1</v>
      </c>
      <c r="AB88" s="168">
        <f t="shared" si="13"/>
        <v>0</v>
      </c>
      <c r="AC88" s="168">
        <f t="shared" si="13"/>
        <v>0</v>
      </c>
      <c r="AD88" s="168">
        <f t="shared" si="13"/>
        <v>0</v>
      </c>
      <c r="AE88" s="168">
        <f t="shared" si="13"/>
        <v>0</v>
      </c>
      <c r="AF88" s="168">
        <f t="shared" si="13"/>
        <v>0</v>
      </c>
      <c r="AG88" s="168">
        <f t="shared" si="13"/>
        <v>0</v>
      </c>
      <c r="AH88" s="168">
        <f t="shared" si="13"/>
        <v>0</v>
      </c>
      <c r="AI88" s="168">
        <f t="shared" si="13"/>
        <v>0</v>
      </c>
      <c r="AJ88" s="168">
        <f t="shared" si="13"/>
        <v>0</v>
      </c>
      <c r="AK88" s="70"/>
      <c r="AL88" s="70"/>
      <c r="AM88" s="70"/>
      <c r="AN88" s="70"/>
      <c r="AO88" s="70"/>
    </row>
    <row r="89" spans="1:41" hidden="1" outlineLevel="1">
      <c r="A89" s="231"/>
      <c r="B89" s="893"/>
      <c r="C89" s="232" t="str">
        <f t="shared" ref="C89:C99" si="14">C76</f>
        <v>90-100-2</v>
      </c>
      <c r="D89" s="233">
        <f>IF(D76="","",D76/$E$57)</f>
        <v>2.7181206913539976E-2</v>
      </c>
      <c r="E89" s="233">
        <f t="shared" ref="E89:O89" si="15">IF(E76="","",E76/$E$57)</f>
        <v>2.7181206913539976E-2</v>
      </c>
      <c r="F89" s="233">
        <f t="shared" si="15"/>
        <v>2.7181206913539976E-2</v>
      </c>
      <c r="G89" s="233">
        <f t="shared" si="15"/>
        <v>2.7181206913539976E-2</v>
      </c>
      <c r="H89" s="233">
        <f t="shared" si="15"/>
        <v>2.7181206913539976E-2</v>
      </c>
      <c r="I89" s="233">
        <f t="shared" si="15"/>
        <v>2.7181206913539976E-2</v>
      </c>
      <c r="J89" s="233">
        <f t="shared" si="15"/>
        <v>2.7181206913539976E-2</v>
      </c>
      <c r="K89" s="233">
        <f t="shared" si="15"/>
        <v>2.7181206913539976E-2</v>
      </c>
      <c r="L89" s="233">
        <f t="shared" si="15"/>
        <v>2.7181206913539976E-2</v>
      </c>
      <c r="M89" s="233">
        <f t="shared" si="15"/>
        <v>2.7181206913539976E-2</v>
      </c>
      <c r="N89" s="233">
        <f t="shared" si="15"/>
        <v>2.7181206913539976E-2</v>
      </c>
      <c r="O89" s="233">
        <f t="shared" si="15"/>
        <v>2.7181206913539976E-2</v>
      </c>
      <c r="P89" s="70"/>
      <c r="Q89" s="100"/>
      <c r="R89" s="214"/>
      <c r="V89" s="168"/>
      <c r="W89" s="168" t="s">
        <v>177</v>
      </c>
      <c r="X89" s="168"/>
      <c r="Y89" s="168">
        <f t="shared" si="13"/>
        <v>1</v>
      </c>
      <c r="Z89" s="168">
        <f t="shared" si="13"/>
        <v>1</v>
      </c>
      <c r="AA89" s="168">
        <f t="shared" si="13"/>
        <v>1</v>
      </c>
      <c r="AB89" s="168">
        <f t="shared" si="13"/>
        <v>0</v>
      </c>
      <c r="AC89" s="168">
        <f t="shared" si="13"/>
        <v>0</v>
      </c>
      <c r="AD89" s="168">
        <f t="shared" si="13"/>
        <v>0</v>
      </c>
      <c r="AE89" s="168">
        <f t="shared" si="13"/>
        <v>0</v>
      </c>
      <c r="AF89" s="168">
        <f t="shared" si="13"/>
        <v>0</v>
      </c>
      <c r="AG89" s="168">
        <f t="shared" si="13"/>
        <v>0</v>
      </c>
      <c r="AH89" s="168">
        <f t="shared" si="13"/>
        <v>0</v>
      </c>
      <c r="AI89" s="168">
        <f t="shared" si="13"/>
        <v>0</v>
      </c>
      <c r="AJ89" s="168">
        <f t="shared" si="13"/>
        <v>0</v>
      </c>
      <c r="AK89" s="70"/>
      <c r="AL89" s="70"/>
      <c r="AM89" s="70"/>
      <c r="AN89" s="70"/>
      <c r="AO89" s="70"/>
    </row>
    <row r="90" spans="1:41" hidden="1" outlineLevel="1">
      <c r="A90" s="231"/>
      <c r="B90" s="893"/>
      <c r="C90" s="232" t="str">
        <f t="shared" si="14"/>
        <v>Others</v>
      </c>
      <c r="D90" s="233">
        <f>IF(D77="","",D77/$F$57)</f>
        <v>6.8296214340839087E-3</v>
      </c>
      <c r="E90" s="233">
        <f t="shared" ref="E90:O90" si="16">IF(E77="","",E77/$F$57)</f>
        <v>6.8296214340839087E-3</v>
      </c>
      <c r="F90" s="233">
        <f t="shared" si="16"/>
        <v>6.8296214340839087E-3</v>
      </c>
      <c r="G90" s="233">
        <f t="shared" si="16"/>
        <v>6.8296214340839087E-3</v>
      </c>
      <c r="H90" s="233">
        <f t="shared" si="16"/>
        <v>6.8296214340839087E-3</v>
      </c>
      <c r="I90" s="233">
        <f t="shared" si="16"/>
        <v>6.8296214340839087E-3</v>
      </c>
      <c r="J90" s="233">
        <f t="shared" si="16"/>
        <v>6.8296214340839087E-3</v>
      </c>
      <c r="K90" s="233">
        <f t="shared" si="16"/>
        <v>6.8296214340839087E-3</v>
      </c>
      <c r="L90" s="233">
        <f t="shared" si="16"/>
        <v>6.8296214340839087E-3</v>
      </c>
      <c r="M90" s="233">
        <f t="shared" si="16"/>
        <v>6.8296214340839087E-3</v>
      </c>
      <c r="N90" s="233">
        <f t="shared" si="16"/>
        <v>6.8296214340839087E-3</v>
      </c>
      <c r="O90" s="233">
        <f t="shared" si="16"/>
        <v>6.8296214340839087E-3</v>
      </c>
      <c r="P90" s="70"/>
      <c r="Q90" s="100"/>
      <c r="R90" s="214"/>
      <c r="V90" s="168"/>
      <c r="W90" s="168" t="s">
        <v>101</v>
      </c>
      <c r="X90" s="168"/>
      <c r="Y90" s="168">
        <f t="shared" si="13"/>
        <v>1</v>
      </c>
      <c r="Z90" s="168">
        <f t="shared" si="13"/>
        <v>1</v>
      </c>
      <c r="AA90" s="168">
        <f t="shared" si="13"/>
        <v>1</v>
      </c>
      <c r="AB90" s="168">
        <f t="shared" si="13"/>
        <v>0</v>
      </c>
      <c r="AC90" s="168">
        <f t="shared" si="13"/>
        <v>0</v>
      </c>
      <c r="AD90" s="168">
        <f t="shared" si="13"/>
        <v>0</v>
      </c>
      <c r="AE90" s="168">
        <f t="shared" si="13"/>
        <v>0</v>
      </c>
      <c r="AF90" s="168">
        <f t="shared" si="13"/>
        <v>0</v>
      </c>
      <c r="AG90" s="168">
        <f t="shared" si="13"/>
        <v>0</v>
      </c>
      <c r="AH90" s="168">
        <f t="shared" si="13"/>
        <v>0</v>
      </c>
      <c r="AI90" s="168">
        <f t="shared" si="13"/>
        <v>0</v>
      </c>
      <c r="AJ90" s="168">
        <f t="shared" si="13"/>
        <v>0</v>
      </c>
      <c r="AK90" s="70"/>
      <c r="AL90" s="70"/>
      <c r="AM90" s="70"/>
      <c r="AN90" s="70"/>
      <c r="AO90" s="70"/>
    </row>
    <row r="91" spans="1:41" hidden="1" outlineLevel="1">
      <c r="A91" s="231"/>
      <c r="B91" s="893"/>
      <c r="C91" s="232" t="str">
        <f t="shared" si="14"/>
        <v/>
      </c>
      <c r="D91" s="233" t="e">
        <f>IF(D78="","",D78/$G$57)</f>
        <v>#VALUE!</v>
      </c>
      <c r="E91" s="233" t="e">
        <f t="shared" ref="E91:O91" si="17">IF(E78="","",E78/$G$57)</f>
        <v>#VALUE!</v>
      </c>
      <c r="F91" s="233" t="e">
        <f t="shared" si="17"/>
        <v>#VALUE!</v>
      </c>
      <c r="G91" s="233" t="e">
        <f t="shared" si="17"/>
        <v>#VALUE!</v>
      </c>
      <c r="H91" s="233" t="e">
        <f t="shared" si="17"/>
        <v>#VALUE!</v>
      </c>
      <c r="I91" s="233" t="e">
        <f t="shared" si="17"/>
        <v>#VALUE!</v>
      </c>
      <c r="J91" s="233" t="e">
        <f t="shared" si="17"/>
        <v>#VALUE!</v>
      </c>
      <c r="K91" s="233" t="e">
        <f t="shared" si="17"/>
        <v>#VALUE!</v>
      </c>
      <c r="L91" s="233" t="e">
        <f t="shared" si="17"/>
        <v>#VALUE!</v>
      </c>
      <c r="M91" s="233" t="e">
        <f>IF(M78="","",M78/$G$57)</f>
        <v>#VALUE!</v>
      </c>
      <c r="N91" s="233" t="e">
        <f t="shared" si="17"/>
        <v>#VALUE!</v>
      </c>
      <c r="O91" s="233" t="e">
        <f t="shared" si="17"/>
        <v>#VALUE!</v>
      </c>
      <c r="P91" s="70"/>
      <c r="Q91" s="100"/>
      <c r="R91" s="214"/>
      <c r="V91" s="168"/>
      <c r="W91" s="168" t="s">
        <v>183</v>
      </c>
      <c r="X91" s="168"/>
      <c r="Y91" s="168">
        <f t="shared" si="13"/>
        <v>1</v>
      </c>
      <c r="Z91" s="168">
        <f t="shared" si="13"/>
        <v>1</v>
      </c>
      <c r="AA91" s="168">
        <f t="shared" si="13"/>
        <v>1</v>
      </c>
      <c r="AB91" s="168">
        <f t="shared" si="13"/>
        <v>0</v>
      </c>
      <c r="AC91" s="168">
        <f t="shared" si="13"/>
        <v>0</v>
      </c>
      <c r="AD91" s="168">
        <f t="shared" si="13"/>
        <v>0</v>
      </c>
      <c r="AE91" s="168">
        <f t="shared" si="13"/>
        <v>0</v>
      </c>
      <c r="AF91" s="168">
        <f t="shared" si="13"/>
        <v>0</v>
      </c>
      <c r="AG91" s="168">
        <f t="shared" si="13"/>
        <v>0</v>
      </c>
      <c r="AH91" s="168">
        <f t="shared" si="13"/>
        <v>0</v>
      </c>
      <c r="AI91" s="168">
        <f t="shared" si="13"/>
        <v>0</v>
      </c>
      <c r="AJ91" s="168">
        <f t="shared" si="13"/>
        <v>0</v>
      </c>
      <c r="AK91" s="70"/>
      <c r="AL91" s="70"/>
      <c r="AM91" s="70"/>
      <c r="AN91" s="70"/>
      <c r="AO91" s="70"/>
    </row>
    <row r="92" spans="1:41" hidden="1" outlineLevel="1">
      <c r="A92" s="231"/>
      <c r="B92" s="893"/>
      <c r="C92" s="232" t="str">
        <f t="shared" si="14"/>
        <v/>
      </c>
      <c r="D92" s="233" t="e">
        <f>IF(D79="","",D79/$H$57)</f>
        <v>#VALUE!</v>
      </c>
      <c r="E92" s="233" t="e">
        <f t="shared" ref="E92:O92" si="18">IF(E79="","",E79/$H$57)</f>
        <v>#VALUE!</v>
      </c>
      <c r="F92" s="233" t="e">
        <f t="shared" si="18"/>
        <v>#VALUE!</v>
      </c>
      <c r="G92" s="233" t="e">
        <f t="shared" si="18"/>
        <v>#VALUE!</v>
      </c>
      <c r="H92" s="233" t="e">
        <f t="shared" si="18"/>
        <v>#VALUE!</v>
      </c>
      <c r="I92" s="233" t="e">
        <f t="shared" si="18"/>
        <v>#VALUE!</v>
      </c>
      <c r="J92" s="233" t="e">
        <f t="shared" si="18"/>
        <v>#VALUE!</v>
      </c>
      <c r="K92" s="233" t="e">
        <f t="shared" si="18"/>
        <v>#VALUE!</v>
      </c>
      <c r="L92" s="233" t="e">
        <f t="shared" si="18"/>
        <v>#VALUE!</v>
      </c>
      <c r="M92" s="233" t="e">
        <f t="shared" si="18"/>
        <v>#VALUE!</v>
      </c>
      <c r="N92" s="233" t="e">
        <f t="shared" si="18"/>
        <v>#VALUE!</v>
      </c>
      <c r="O92" s="233" t="e">
        <f t="shared" si="18"/>
        <v>#VALUE!</v>
      </c>
      <c r="P92" s="70"/>
      <c r="Q92" s="100"/>
      <c r="R92" s="214"/>
      <c r="V92" s="168"/>
      <c r="W92" s="168" t="s">
        <v>184</v>
      </c>
      <c r="X92" s="168"/>
      <c r="Y92" s="168">
        <f t="shared" si="13"/>
        <v>1</v>
      </c>
      <c r="Z92" s="168">
        <f t="shared" si="13"/>
        <v>1</v>
      </c>
      <c r="AA92" s="168">
        <f t="shared" si="13"/>
        <v>1</v>
      </c>
      <c r="AB92" s="168">
        <f t="shared" si="13"/>
        <v>0</v>
      </c>
      <c r="AC92" s="168">
        <f t="shared" si="13"/>
        <v>0</v>
      </c>
      <c r="AD92" s="168">
        <f t="shared" si="13"/>
        <v>0</v>
      </c>
      <c r="AE92" s="168">
        <f t="shared" si="13"/>
        <v>0</v>
      </c>
      <c r="AF92" s="168">
        <f t="shared" si="13"/>
        <v>0</v>
      </c>
      <c r="AG92" s="168">
        <f t="shared" si="13"/>
        <v>0</v>
      </c>
      <c r="AH92" s="168">
        <f t="shared" si="13"/>
        <v>0</v>
      </c>
      <c r="AI92" s="168">
        <f t="shared" si="13"/>
        <v>0</v>
      </c>
      <c r="AJ92" s="168">
        <f t="shared" si="13"/>
        <v>0</v>
      </c>
      <c r="AK92" s="70"/>
      <c r="AL92" s="70"/>
      <c r="AM92" s="70"/>
      <c r="AN92" s="70"/>
      <c r="AO92" s="70"/>
    </row>
    <row r="93" spans="1:41" hidden="1" outlineLevel="1">
      <c r="A93" s="231"/>
      <c r="B93" s="893"/>
      <c r="C93" s="232" t="str">
        <f t="shared" si="14"/>
        <v/>
      </c>
      <c r="D93" s="233" t="e">
        <f>IF(D80="","",D80/$I$57)</f>
        <v>#VALUE!</v>
      </c>
      <c r="E93" s="233" t="e">
        <f t="shared" ref="E93:O93" si="19">IF(E80="","",E80/$I$57)</f>
        <v>#VALUE!</v>
      </c>
      <c r="F93" s="233" t="e">
        <f t="shared" si="19"/>
        <v>#VALUE!</v>
      </c>
      <c r="G93" s="233" t="e">
        <f t="shared" si="19"/>
        <v>#VALUE!</v>
      </c>
      <c r="H93" s="233" t="e">
        <f t="shared" si="19"/>
        <v>#VALUE!</v>
      </c>
      <c r="I93" s="233" t="e">
        <f t="shared" si="19"/>
        <v>#VALUE!</v>
      </c>
      <c r="J93" s="233" t="e">
        <f t="shared" si="19"/>
        <v>#VALUE!</v>
      </c>
      <c r="K93" s="233" t="e">
        <f>IF(K80="","",K80/$I$57)</f>
        <v>#VALUE!</v>
      </c>
      <c r="L93" s="233" t="e">
        <f t="shared" si="19"/>
        <v>#VALUE!</v>
      </c>
      <c r="M93" s="233" t="e">
        <f t="shared" si="19"/>
        <v>#VALUE!</v>
      </c>
      <c r="N93" s="233" t="e">
        <f t="shared" si="19"/>
        <v>#VALUE!</v>
      </c>
      <c r="O93" s="233" t="e">
        <f t="shared" si="19"/>
        <v>#VALUE!</v>
      </c>
      <c r="P93" s="70"/>
      <c r="Q93" s="100"/>
      <c r="R93" s="214"/>
      <c r="V93" s="168"/>
      <c r="W93" s="168"/>
      <c r="X93" s="168"/>
      <c r="Y93" s="168"/>
      <c r="Z93" s="168"/>
      <c r="AA93" s="168"/>
      <c r="AB93" s="168"/>
      <c r="AC93" s="168"/>
      <c r="AD93" s="168"/>
      <c r="AE93" s="168"/>
      <c r="AF93" s="168"/>
      <c r="AG93" s="168"/>
      <c r="AH93" s="168"/>
      <c r="AI93" s="168"/>
      <c r="AJ93" s="168"/>
      <c r="AK93" s="168"/>
      <c r="AL93" s="168"/>
      <c r="AM93" s="70"/>
      <c r="AN93" s="70"/>
      <c r="AO93" s="70"/>
    </row>
    <row r="94" spans="1:41" hidden="1" outlineLevel="1">
      <c r="A94" s="231"/>
      <c r="B94" s="893"/>
      <c r="C94" s="232" t="str">
        <f t="shared" si="14"/>
        <v/>
      </c>
      <c r="D94" s="233" t="e">
        <f>IF(D81="","",D81/$J$57)</f>
        <v>#VALUE!</v>
      </c>
      <c r="E94" s="233" t="e">
        <f t="shared" ref="E94:O94" si="20">IF(E81="","",E81/$J$57)</f>
        <v>#VALUE!</v>
      </c>
      <c r="F94" s="233" t="e">
        <f t="shared" si="20"/>
        <v>#VALUE!</v>
      </c>
      <c r="G94" s="233" t="e">
        <f t="shared" si="20"/>
        <v>#VALUE!</v>
      </c>
      <c r="H94" s="233" t="e">
        <f t="shared" si="20"/>
        <v>#VALUE!</v>
      </c>
      <c r="I94" s="233" t="e">
        <f t="shared" si="20"/>
        <v>#VALUE!</v>
      </c>
      <c r="J94" s="233" t="e">
        <f t="shared" si="20"/>
        <v>#VALUE!</v>
      </c>
      <c r="K94" s="233" t="e">
        <f t="shared" si="20"/>
        <v>#VALUE!</v>
      </c>
      <c r="L94" s="233" t="e">
        <f t="shared" si="20"/>
        <v>#VALUE!</v>
      </c>
      <c r="M94" s="233" t="e">
        <f t="shared" si="20"/>
        <v>#VALUE!</v>
      </c>
      <c r="N94" s="233" t="e">
        <f t="shared" si="20"/>
        <v>#VALUE!</v>
      </c>
      <c r="O94" s="233" t="e">
        <f t="shared" si="20"/>
        <v>#VALUE!</v>
      </c>
      <c r="P94" s="70"/>
      <c r="Q94" s="100"/>
      <c r="R94" s="214"/>
      <c r="V94" s="168"/>
      <c r="W94" s="168"/>
      <c r="X94" s="168"/>
      <c r="Y94" s="168"/>
      <c r="Z94" s="168"/>
      <c r="AA94" s="168"/>
      <c r="AB94" s="168"/>
      <c r="AC94" s="168"/>
      <c r="AD94" s="168"/>
      <c r="AE94" s="168"/>
      <c r="AF94" s="168"/>
      <c r="AG94" s="168"/>
      <c r="AH94" s="168"/>
      <c r="AI94" s="168"/>
      <c r="AJ94" s="168"/>
      <c r="AK94" s="168"/>
      <c r="AL94" s="168"/>
      <c r="AM94" s="70"/>
      <c r="AN94" s="70"/>
      <c r="AO94" s="70"/>
    </row>
    <row r="95" spans="1:41" hidden="1" outlineLevel="1">
      <c r="A95" s="231"/>
      <c r="B95" s="893"/>
      <c r="C95" s="232" t="str">
        <f t="shared" si="14"/>
        <v/>
      </c>
      <c r="D95" s="233" t="e">
        <f>IF(D82="","",D82/$K$57)</f>
        <v>#VALUE!</v>
      </c>
      <c r="E95" s="233" t="e">
        <f t="shared" ref="E95:O95" si="21">IF(E82="","",E82/$K$57)</f>
        <v>#VALUE!</v>
      </c>
      <c r="F95" s="233" t="e">
        <f t="shared" si="21"/>
        <v>#VALUE!</v>
      </c>
      <c r="G95" s="233" t="e">
        <f t="shared" si="21"/>
        <v>#VALUE!</v>
      </c>
      <c r="H95" s="233" t="e">
        <f t="shared" si="21"/>
        <v>#VALUE!</v>
      </c>
      <c r="I95" s="233" t="e">
        <f t="shared" si="21"/>
        <v>#VALUE!</v>
      </c>
      <c r="J95" s="233" t="e">
        <f t="shared" si="21"/>
        <v>#VALUE!</v>
      </c>
      <c r="K95" s="233" t="e">
        <f t="shared" si="21"/>
        <v>#VALUE!</v>
      </c>
      <c r="L95" s="233" t="e">
        <f t="shared" si="21"/>
        <v>#VALUE!</v>
      </c>
      <c r="M95" s="233" t="e">
        <f t="shared" si="21"/>
        <v>#VALUE!</v>
      </c>
      <c r="N95" s="233" t="e">
        <f>IF(N82="","",N82/$K$57)</f>
        <v>#VALUE!</v>
      </c>
      <c r="O95" s="233" t="e">
        <f t="shared" si="21"/>
        <v>#VALUE!</v>
      </c>
      <c r="P95" s="70"/>
      <c r="Q95" s="100"/>
      <c r="R95" s="214"/>
      <c r="V95" s="168"/>
      <c r="W95" s="168" t="s">
        <v>174</v>
      </c>
      <c r="X95" s="168"/>
      <c r="Y95" s="168">
        <f t="shared" ref="Y95:AJ95" si="22">Y92-Y71</f>
        <v>1</v>
      </c>
      <c r="Z95" s="168">
        <f t="shared" si="22"/>
        <v>1</v>
      </c>
      <c r="AA95" s="168">
        <f t="shared" si="22"/>
        <v>1</v>
      </c>
      <c r="AB95" s="168">
        <f t="shared" si="22"/>
        <v>0</v>
      </c>
      <c r="AC95" s="168">
        <f t="shared" si="22"/>
        <v>0</v>
      </c>
      <c r="AD95" s="168">
        <f t="shared" si="22"/>
        <v>0</v>
      </c>
      <c r="AE95" s="168">
        <f t="shared" si="22"/>
        <v>0</v>
      </c>
      <c r="AF95" s="168">
        <f t="shared" si="22"/>
        <v>0</v>
      </c>
      <c r="AG95" s="168">
        <f t="shared" si="22"/>
        <v>0</v>
      </c>
      <c r="AH95" s="168">
        <f t="shared" si="22"/>
        <v>0</v>
      </c>
      <c r="AI95" s="168">
        <f t="shared" si="22"/>
        <v>0</v>
      </c>
      <c r="AJ95" s="168">
        <f t="shared" si="22"/>
        <v>0</v>
      </c>
      <c r="AK95" s="168"/>
      <c r="AL95" s="168">
        <f>SUM(Y95:AJ95)</f>
        <v>3</v>
      </c>
      <c r="AM95" s="70"/>
      <c r="AN95" s="70"/>
      <c r="AO95" s="70"/>
    </row>
    <row r="96" spans="1:41" hidden="1" outlineLevel="1">
      <c r="A96" s="231"/>
      <c r="B96" s="893"/>
      <c r="C96" s="232" t="str">
        <f t="shared" si="14"/>
        <v/>
      </c>
      <c r="D96" s="233" t="e">
        <f>IF(D83="","",D83/$L$57)</f>
        <v>#VALUE!</v>
      </c>
      <c r="E96" s="233" t="e">
        <f t="shared" ref="E96:O96" si="23">IF(E83="","",E83/$L$57)</f>
        <v>#VALUE!</v>
      </c>
      <c r="F96" s="233" t="e">
        <f t="shared" si="23"/>
        <v>#VALUE!</v>
      </c>
      <c r="G96" s="233" t="e">
        <f t="shared" si="23"/>
        <v>#VALUE!</v>
      </c>
      <c r="H96" s="233" t="e">
        <f t="shared" si="23"/>
        <v>#VALUE!</v>
      </c>
      <c r="I96" s="233" t="e">
        <f t="shared" si="23"/>
        <v>#VALUE!</v>
      </c>
      <c r="J96" s="233" t="e">
        <f t="shared" si="23"/>
        <v>#VALUE!</v>
      </c>
      <c r="K96" s="233" t="e">
        <f t="shared" si="23"/>
        <v>#VALUE!</v>
      </c>
      <c r="L96" s="233" t="e">
        <f t="shared" si="23"/>
        <v>#VALUE!</v>
      </c>
      <c r="M96" s="233" t="e">
        <f t="shared" si="23"/>
        <v>#VALUE!</v>
      </c>
      <c r="N96" s="233" t="e">
        <f t="shared" si="23"/>
        <v>#VALUE!</v>
      </c>
      <c r="O96" s="233" t="e">
        <f t="shared" si="23"/>
        <v>#VALUE!</v>
      </c>
      <c r="P96" s="70"/>
      <c r="Q96" s="100"/>
      <c r="R96" s="214"/>
      <c r="V96" s="168"/>
      <c r="W96" s="168" t="s">
        <v>176</v>
      </c>
      <c r="X96" s="168"/>
      <c r="Y96" s="168">
        <f t="shared" ref="Y96:AJ96" si="24">Y92-Y72</f>
        <v>0</v>
      </c>
      <c r="Z96" s="168">
        <f t="shared" si="24"/>
        <v>0</v>
      </c>
      <c r="AA96" s="168">
        <f t="shared" si="24"/>
        <v>0</v>
      </c>
      <c r="AB96" s="168">
        <f t="shared" si="24"/>
        <v>0</v>
      </c>
      <c r="AC96" s="168">
        <f t="shared" si="24"/>
        <v>0</v>
      </c>
      <c r="AD96" s="168">
        <f t="shared" si="24"/>
        <v>0</v>
      </c>
      <c r="AE96" s="168">
        <f t="shared" si="24"/>
        <v>0</v>
      </c>
      <c r="AF96" s="168">
        <f t="shared" si="24"/>
        <v>0</v>
      </c>
      <c r="AG96" s="168">
        <f t="shared" si="24"/>
        <v>0</v>
      </c>
      <c r="AH96" s="168">
        <f t="shared" si="24"/>
        <v>0</v>
      </c>
      <c r="AI96" s="168">
        <f t="shared" si="24"/>
        <v>0</v>
      </c>
      <c r="AJ96" s="168">
        <f t="shared" si="24"/>
        <v>0</v>
      </c>
      <c r="AK96" s="70"/>
      <c r="AL96" s="168">
        <f>SUM(Y96:AJ96)</f>
        <v>0</v>
      </c>
      <c r="AM96" s="70"/>
      <c r="AN96" s="70"/>
      <c r="AO96" s="70"/>
    </row>
    <row r="97" spans="1:41" hidden="1" outlineLevel="1">
      <c r="A97" s="231"/>
      <c r="B97" s="893"/>
      <c r="C97" s="232" t="str">
        <f t="shared" si="14"/>
        <v/>
      </c>
      <c r="D97" s="233" t="e">
        <f>IF(D84="","",D84/$M$57)</f>
        <v>#VALUE!</v>
      </c>
      <c r="E97" s="233" t="e">
        <f t="shared" ref="E97:O97" si="25">IF(E84="","",E84/$M$57)</f>
        <v>#VALUE!</v>
      </c>
      <c r="F97" s="233" t="e">
        <f t="shared" si="25"/>
        <v>#VALUE!</v>
      </c>
      <c r="G97" s="233" t="e">
        <f t="shared" si="25"/>
        <v>#VALUE!</v>
      </c>
      <c r="H97" s="233" t="e">
        <f t="shared" si="25"/>
        <v>#VALUE!</v>
      </c>
      <c r="I97" s="233" t="e">
        <f t="shared" si="25"/>
        <v>#VALUE!</v>
      </c>
      <c r="J97" s="233" t="e">
        <f t="shared" si="25"/>
        <v>#VALUE!</v>
      </c>
      <c r="K97" s="233" t="e">
        <f t="shared" si="25"/>
        <v>#VALUE!</v>
      </c>
      <c r="L97" s="233" t="e">
        <f t="shared" si="25"/>
        <v>#VALUE!</v>
      </c>
      <c r="M97" s="233" t="e">
        <f t="shared" si="25"/>
        <v>#VALUE!</v>
      </c>
      <c r="N97" s="233" t="e">
        <f t="shared" si="25"/>
        <v>#VALUE!</v>
      </c>
      <c r="O97" s="233" t="e">
        <f t="shared" si="25"/>
        <v>#VALUE!</v>
      </c>
      <c r="P97" s="70"/>
      <c r="Q97" s="100"/>
      <c r="R97" s="214"/>
      <c r="V97" s="168"/>
      <c r="W97" s="168" t="s">
        <v>177</v>
      </c>
      <c r="X97" s="168"/>
      <c r="Y97" s="168">
        <f t="shared" ref="Y97:AJ97" si="26">Y73</f>
        <v>1</v>
      </c>
      <c r="Z97" s="168">
        <f t="shared" si="26"/>
        <v>1</v>
      </c>
      <c r="AA97" s="168">
        <f t="shared" si="26"/>
        <v>1</v>
      </c>
      <c r="AB97" s="168">
        <f t="shared" si="26"/>
        <v>0</v>
      </c>
      <c r="AC97" s="168">
        <f t="shared" si="26"/>
        <v>0</v>
      </c>
      <c r="AD97" s="168">
        <f t="shared" si="26"/>
        <v>0</v>
      </c>
      <c r="AE97" s="168">
        <f t="shared" si="26"/>
        <v>0</v>
      </c>
      <c r="AF97" s="168">
        <f t="shared" si="26"/>
        <v>0</v>
      </c>
      <c r="AG97" s="168">
        <f t="shared" si="26"/>
        <v>0</v>
      </c>
      <c r="AH97" s="168">
        <f t="shared" si="26"/>
        <v>0</v>
      </c>
      <c r="AI97" s="168">
        <f t="shared" si="26"/>
        <v>0</v>
      </c>
      <c r="AJ97" s="168">
        <f t="shared" si="26"/>
        <v>0</v>
      </c>
      <c r="AK97" s="70"/>
      <c r="AL97" s="168">
        <f>SUM(Y97:AJ97)</f>
        <v>3</v>
      </c>
      <c r="AM97" s="70"/>
      <c r="AN97" s="70"/>
      <c r="AO97" s="70"/>
    </row>
    <row r="98" spans="1:41" hidden="1" outlineLevel="1">
      <c r="A98" s="231"/>
      <c r="B98" s="893"/>
      <c r="C98" s="232" t="str">
        <f t="shared" si="14"/>
        <v/>
      </c>
      <c r="D98" s="233" t="e">
        <f>IF(D85="","",D85/$N$57)</f>
        <v>#VALUE!</v>
      </c>
      <c r="E98" s="233" t="e">
        <f t="shared" ref="E98:O98" si="27">IF(E85="","",E85/$N$57)</f>
        <v>#VALUE!</v>
      </c>
      <c r="F98" s="233" t="e">
        <f t="shared" si="27"/>
        <v>#VALUE!</v>
      </c>
      <c r="G98" s="233" t="e">
        <f t="shared" si="27"/>
        <v>#VALUE!</v>
      </c>
      <c r="H98" s="233" t="e">
        <f t="shared" si="27"/>
        <v>#VALUE!</v>
      </c>
      <c r="I98" s="233" t="e">
        <f t="shared" si="27"/>
        <v>#VALUE!</v>
      </c>
      <c r="J98" s="233" t="e">
        <f t="shared" si="27"/>
        <v>#VALUE!</v>
      </c>
      <c r="K98" s="233" t="e">
        <f t="shared" si="27"/>
        <v>#VALUE!</v>
      </c>
      <c r="L98" s="233" t="e">
        <f t="shared" si="27"/>
        <v>#VALUE!</v>
      </c>
      <c r="M98" s="233" t="e">
        <f t="shared" si="27"/>
        <v>#VALUE!</v>
      </c>
      <c r="N98" s="233" t="e">
        <f t="shared" si="27"/>
        <v>#VALUE!</v>
      </c>
      <c r="O98" s="233" t="e">
        <f t="shared" si="27"/>
        <v>#VALUE!</v>
      </c>
      <c r="P98" s="70"/>
      <c r="Q98" s="100"/>
      <c r="R98" s="214"/>
      <c r="V98" s="168"/>
      <c r="W98" s="108" t="s">
        <v>178</v>
      </c>
      <c r="X98" s="168"/>
      <c r="Y98" s="168"/>
      <c r="Z98" s="168"/>
      <c r="AA98" s="168"/>
      <c r="AB98" s="168"/>
      <c r="AC98" s="168"/>
      <c r="AD98" s="70"/>
      <c r="AE98" s="70"/>
      <c r="AF98" s="70"/>
      <c r="AG98" s="70"/>
      <c r="AH98" s="70"/>
      <c r="AI98" s="70"/>
      <c r="AJ98" s="70"/>
      <c r="AK98" s="70"/>
      <c r="AL98" s="168">
        <f t="shared" ref="AL98:AL102" si="28">SUM(Y98:AJ98)</f>
        <v>0</v>
      </c>
      <c r="AM98" s="70"/>
      <c r="AN98" s="70"/>
      <c r="AO98" s="70"/>
    </row>
    <row r="99" spans="1:41" hidden="1" outlineLevel="1">
      <c r="A99" s="231"/>
      <c r="B99" s="893"/>
      <c r="C99" s="232" t="str">
        <f t="shared" si="14"/>
        <v/>
      </c>
      <c r="D99" s="233" t="e">
        <f>IF(D86="","",D86/$O$57)</f>
        <v>#VALUE!</v>
      </c>
      <c r="E99" s="233" t="e">
        <f t="shared" ref="E99:O99" si="29">IF(E86="","",E86/$O$57)</f>
        <v>#VALUE!</v>
      </c>
      <c r="F99" s="233" t="e">
        <f t="shared" si="29"/>
        <v>#VALUE!</v>
      </c>
      <c r="G99" s="233" t="e">
        <f t="shared" si="29"/>
        <v>#VALUE!</v>
      </c>
      <c r="H99" s="233" t="e">
        <f t="shared" si="29"/>
        <v>#VALUE!</v>
      </c>
      <c r="I99" s="233" t="e">
        <f t="shared" si="29"/>
        <v>#VALUE!</v>
      </c>
      <c r="J99" s="233" t="e">
        <f t="shared" si="29"/>
        <v>#VALUE!</v>
      </c>
      <c r="K99" s="233" t="e">
        <f t="shared" si="29"/>
        <v>#VALUE!</v>
      </c>
      <c r="L99" s="233" t="e">
        <f t="shared" si="29"/>
        <v>#VALUE!</v>
      </c>
      <c r="M99" s="233" t="e">
        <f t="shared" si="29"/>
        <v>#VALUE!</v>
      </c>
      <c r="N99" s="233" t="e">
        <f t="shared" si="29"/>
        <v>#VALUE!</v>
      </c>
      <c r="O99" s="233" t="e">
        <f t="shared" si="29"/>
        <v>#VALUE!</v>
      </c>
      <c r="P99" s="70"/>
      <c r="Q99" s="100"/>
      <c r="R99" s="214"/>
      <c r="V99" s="168"/>
      <c r="W99" s="168" t="s">
        <v>179</v>
      </c>
      <c r="X99" s="168"/>
      <c r="Y99" s="168"/>
      <c r="Z99" s="168"/>
      <c r="AA99" s="168"/>
      <c r="AB99" s="168"/>
      <c r="AC99" s="168"/>
      <c r="AD99" s="70"/>
      <c r="AE99" s="70"/>
      <c r="AF99" s="70"/>
      <c r="AG99" s="70"/>
      <c r="AH99" s="70"/>
      <c r="AI99" s="70"/>
      <c r="AJ99" s="70"/>
      <c r="AK99" s="70"/>
      <c r="AL99" s="168">
        <f t="shared" si="28"/>
        <v>0</v>
      </c>
      <c r="AM99" s="70"/>
      <c r="AN99" s="70"/>
      <c r="AO99" s="70"/>
    </row>
    <row r="100" spans="1:41" hidden="1" outlineLevel="1">
      <c r="A100" s="231"/>
      <c r="B100" s="70"/>
      <c r="C100" s="234" t="s">
        <v>189</v>
      </c>
      <c r="D100" s="235" t="e">
        <f>SUM(D88:D99)</f>
        <v>#VALUE!</v>
      </c>
      <c r="E100" s="235" t="e">
        <f t="shared" ref="E100:O100" si="30">SUM(E88:E99)</f>
        <v>#VALUE!</v>
      </c>
      <c r="F100" s="235" t="e">
        <f t="shared" si="30"/>
        <v>#VALUE!</v>
      </c>
      <c r="G100" s="235" t="e">
        <f t="shared" si="30"/>
        <v>#VALUE!</v>
      </c>
      <c r="H100" s="235" t="e">
        <f t="shared" si="30"/>
        <v>#VALUE!</v>
      </c>
      <c r="I100" s="235" t="e">
        <f t="shared" si="30"/>
        <v>#VALUE!</v>
      </c>
      <c r="J100" s="235" t="e">
        <f t="shared" si="30"/>
        <v>#VALUE!</v>
      </c>
      <c r="K100" s="235" t="e">
        <f t="shared" si="30"/>
        <v>#VALUE!</v>
      </c>
      <c r="L100" s="235" t="e">
        <f t="shared" si="30"/>
        <v>#VALUE!</v>
      </c>
      <c r="M100" s="235" t="e">
        <f t="shared" si="30"/>
        <v>#VALUE!</v>
      </c>
      <c r="N100" s="235" t="e">
        <f t="shared" si="30"/>
        <v>#VALUE!</v>
      </c>
      <c r="O100" s="235" t="e">
        <f t="shared" si="30"/>
        <v>#VALUE!</v>
      </c>
      <c r="P100" s="70"/>
      <c r="Q100" s="100"/>
      <c r="R100" s="214"/>
      <c r="V100" s="168"/>
      <c r="W100" s="168" t="s">
        <v>180</v>
      </c>
      <c r="X100" s="168"/>
      <c r="Y100" s="168"/>
      <c r="Z100" s="168"/>
      <c r="AA100" s="168"/>
      <c r="AB100" s="168"/>
      <c r="AC100" s="168"/>
      <c r="AD100" s="70"/>
      <c r="AE100" s="70"/>
      <c r="AF100" s="70"/>
      <c r="AG100" s="70"/>
      <c r="AH100" s="70"/>
      <c r="AI100" s="70"/>
      <c r="AJ100" s="70"/>
      <c r="AK100" s="70"/>
      <c r="AL100" s="168">
        <f t="shared" si="28"/>
        <v>0</v>
      </c>
      <c r="AM100" s="70"/>
      <c r="AN100" s="70"/>
      <c r="AO100" s="70"/>
    </row>
    <row r="101" spans="1:41" hidden="1" outlineLevel="1">
      <c r="A101" s="70"/>
      <c r="B101" s="70"/>
      <c r="C101" s="70" t="s">
        <v>190</v>
      </c>
      <c r="D101" s="236">
        <v>1</v>
      </c>
      <c r="E101" s="236">
        <v>1</v>
      </c>
      <c r="F101" s="236">
        <v>1</v>
      </c>
      <c r="G101" s="236">
        <v>1</v>
      </c>
      <c r="H101" s="236">
        <v>1</v>
      </c>
      <c r="I101" s="236">
        <v>1</v>
      </c>
      <c r="J101" s="236">
        <v>1</v>
      </c>
      <c r="K101" s="236">
        <v>1</v>
      </c>
      <c r="L101" s="236">
        <v>1</v>
      </c>
      <c r="M101" s="236">
        <v>1</v>
      </c>
      <c r="N101" s="236">
        <v>1</v>
      </c>
      <c r="O101" s="236">
        <v>1</v>
      </c>
      <c r="P101" s="70"/>
      <c r="Q101" s="100"/>
      <c r="R101" s="214"/>
      <c r="V101" s="168"/>
      <c r="W101" s="168" t="s">
        <v>95</v>
      </c>
      <c r="X101" s="168"/>
      <c r="Y101" s="168"/>
      <c r="Z101" s="168"/>
      <c r="AA101" s="168"/>
      <c r="AB101" s="168"/>
      <c r="AC101" s="168"/>
      <c r="AD101" s="70"/>
      <c r="AE101" s="70"/>
      <c r="AF101" s="70"/>
      <c r="AG101" s="70"/>
      <c r="AH101" s="70"/>
      <c r="AI101" s="70"/>
      <c r="AJ101" s="70"/>
      <c r="AK101" s="70"/>
      <c r="AL101" s="168">
        <f t="shared" si="28"/>
        <v>0</v>
      </c>
      <c r="AM101" s="70"/>
      <c r="AN101" s="70"/>
      <c r="AO101" s="70"/>
    </row>
    <row r="102" spans="1:41" hidden="1" outlineLevel="1">
      <c r="A102" s="70"/>
      <c r="B102" s="70"/>
      <c r="C102" s="70"/>
      <c r="D102" s="70"/>
      <c r="E102" s="70"/>
      <c r="F102" s="70"/>
      <c r="G102" s="70"/>
      <c r="H102" s="70"/>
      <c r="I102" s="70"/>
      <c r="J102" s="70"/>
      <c r="K102" s="70"/>
      <c r="L102" s="70"/>
      <c r="M102" s="70"/>
      <c r="N102" s="70"/>
      <c r="O102" s="70"/>
      <c r="P102" s="70"/>
      <c r="Q102" s="100"/>
      <c r="R102" s="214"/>
      <c r="V102" s="168"/>
      <c r="W102" s="168" t="s">
        <v>182</v>
      </c>
      <c r="X102" s="168"/>
      <c r="Y102" s="168"/>
      <c r="Z102" s="168"/>
      <c r="AA102" s="168"/>
      <c r="AB102" s="168"/>
      <c r="AC102" s="168"/>
      <c r="AD102" s="70"/>
      <c r="AE102" s="70"/>
      <c r="AF102" s="70"/>
      <c r="AG102" s="70"/>
      <c r="AH102" s="70"/>
      <c r="AI102" s="70"/>
      <c r="AJ102" s="70"/>
      <c r="AK102" s="70"/>
      <c r="AL102" s="168">
        <f t="shared" si="28"/>
        <v>0</v>
      </c>
      <c r="AM102" s="70"/>
      <c r="AN102" s="70"/>
      <c r="AO102" s="70"/>
    </row>
    <row r="103" spans="1:41" collapsed="1">
      <c r="B103" s="237"/>
      <c r="C103" s="237"/>
      <c r="D103" s="237"/>
      <c r="E103" s="237"/>
      <c r="F103" s="237"/>
      <c r="G103" s="237"/>
      <c r="H103" s="237"/>
      <c r="I103" s="237"/>
      <c r="J103" s="237"/>
      <c r="K103" s="237"/>
      <c r="L103" s="237"/>
      <c r="M103" s="237"/>
      <c r="N103" s="237"/>
      <c r="O103" s="237"/>
      <c r="P103" s="237"/>
      <c r="Q103" s="238"/>
      <c r="R103" s="214"/>
    </row>
    <row r="104" spans="1:41">
      <c r="B104" s="237"/>
      <c r="C104" s="237"/>
      <c r="D104" s="237"/>
      <c r="E104" s="237"/>
      <c r="F104" s="237"/>
      <c r="G104" s="237"/>
      <c r="H104" s="237"/>
      <c r="I104" s="237"/>
      <c r="J104" s="237"/>
      <c r="K104" s="237"/>
      <c r="L104" s="237"/>
      <c r="M104" s="237"/>
      <c r="N104" s="237"/>
      <c r="O104" s="237"/>
      <c r="P104" s="237"/>
      <c r="Q104" s="238"/>
      <c r="R104" s="214"/>
    </row>
    <row r="105" spans="1:41">
      <c r="B105" s="237"/>
      <c r="C105" s="237"/>
      <c r="D105" s="237"/>
      <c r="E105" s="237"/>
      <c r="F105" s="237"/>
      <c r="G105" s="237"/>
      <c r="H105" s="237"/>
      <c r="I105" s="237"/>
      <c r="J105" s="237"/>
      <c r="K105" s="237"/>
      <c r="L105" s="237"/>
      <c r="M105" s="237"/>
      <c r="N105" s="237"/>
      <c r="O105" s="237"/>
      <c r="P105" s="237"/>
      <c r="Q105" s="238"/>
    </row>
  </sheetData>
  <sheetProtection algorithmName="SHA-512" hashValue="1MkrakhUQPpiHB2Lxzv5WDyKsxX/emPeZJD170NVGagddDD+Q0/zoJMbXp0jk3doleRBjs1oXhHMCMjikcxv3Q==" saltValue="SelOoHD9NsEQ+VzdaV9tag==" spinCount="100000" sheet="1" selectLockedCells="1"/>
  <dataConsolidate/>
  <mergeCells count="20">
    <mergeCell ref="B75:B86"/>
    <mergeCell ref="B88:B99"/>
    <mergeCell ref="B41:C41"/>
    <mergeCell ref="B42:C42"/>
    <mergeCell ref="U43:Y47"/>
    <mergeCell ref="B44:B51"/>
    <mergeCell ref="D63:F63"/>
    <mergeCell ref="D73:O73"/>
    <mergeCell ref="B40:C40"/>
    <mergeCell ref="S2:U2"/>
    <mergeCell ref="S3:U4"/>
    <mergeCell ref="K4:O4"/>
    <mergeCell ref="I5:J5"/>
    <mergeCell ref="K5:O5"/>
    <mergeCell ref="I6:J6"/>
    <mergeCell ref="C8:E8"/>
    <mergeCell ref="G8:H8"/>
    <mergeCell ref="J8:K8"/>
    <mergeCell ref="U8:Y8"/>
    <mergeCell ref="S19:V19"/>
  </mergeCells>
  <conditionalFormatting sqref="D62:D63">
    <cfRule type="expression" dxfId="49" priority="68">
      <formula>$V$34&gt;100%</formula>
    </cfRule>
  </conditionalFormatting>
  <conditionalFormatting sqref="D87">
    <cfRule type="expression" dxfId="48" priority="3">
      <formula>$V$34&gt;100%</formula>
    </cfRule>
  </conditionalFormatting>
  <conditionalFormatting sqref="D40:O40">
    <cfRule type="expression" priority="10" stopIfTrue="1">
      <formula>D$51=0</formula>
    </cfRule>
    <cfRule type="expression" priority="11" stopIfTrue="1">
      <formula>D$40&gt;0</formula>
    </cfRule>
    <cfRule type="expression" dxfId="47" priority="12">
      <formula>D$51&lt;&gt;""</formula>
    </cfRule>
  </conditionalFormatting>
  <conditionalFormatting sqref="D41:O41">
    <cfRule type="expression" priority="62" stopIfTrue="1">
      <formula>D$41&gt;0</formula>
    </cfRule>
    <cfRule type="expression" dxfId="46" priority="63">
      <formula>D$51&lt;&gt;""</formula>
    </cfRule>
  </conditionalFormatting>
  <conditionalFormatting sqref="D52:O52">
    <cfRule type="expression" dxfId="45" priority="69">
      <formula>D$52="5"</formula>
    </cfRule>
  </conditionalFormatting>
  <conditionalFormatting sqref="D54:O54">
    <cfRule type="expression" dxfId="44" priority="4">
      <formula>D$52="5"</formula>
    </cfRule>
  </conditionalFormatting>
  <conditionalFormatting sqref="K43:O43">
    <cfRule type="cellIs" dxfId="43" priority="1" operator="equal">
      <formula>0</formula>
    </cfRule>
    <cfRule type="cellIs" dxfId="42" priority="2" operator="notEqual">
      <formula>$D43</formula>
    </cfRule>
  </conditionalFormatting>
  <conditionalFormatting sqref="P8">
    <cfRule type="expression" dxfId="41" priority="6">
      <formula>$S$8&lt;5</formula>
    </cfRule>
  </conditionalFormatting>
  <conditionalFormatting sqref="P40">
    <cfRule type="expression" dxfId="40" priority="72">
      <formula>$AL$70&gt;0</formula>
    </cfRule>
  </conditionalFormatting>
  <conditionalFormatting sqref="P41">
    <cfRule type="expression" dxfId="39" priority="9">
      <formula>$AL$71&gt;0</formula>
    </cfRule>
  </conditionalFormatting>
  <conditionalFormatting sqref="P42">
    <cfRule type="expression" priority="7" stopIfTrue="1">
      <formula>$AL$78=""</formula>
    </cfRule>
    <cfRule type="expression" dxfId="38" priority="8">
      <formula>$AL$72&lt;1</formula>
    </cfRule>
  </conditionalFormatting>
  <conditionalFormatting sqref="P43">
    <cfRule type="expression" dxfId="37" priority="23">
      <formula>$F$43&lt;&gt;$G$43</formula>
    </cfRule>
    <cfRule type="expression" priority="24" stopIfTrue="1">
      <formula>$H$43=""</formula>
    </cfRule>
    <cfRule type="expression" dxfId="36" priority="25">
      <formula>$G$43&lt;&gt;$H$43</formula>
    </cfRule>
    <cfRule type="expression" priority="26" stopIfTrue="1">
      <formula>$I$43=""</formula>
    </cfRule>
    <cfRule type="expression" dxfId="35" priority="27">
      <formula>$H$43&lt;&gt;$I$43</formula>
    </cfRule>
    <cfRule type="expression" priority="28" stopIfTrue="1">
      <formula>$J$43=""</formula>
    </cfRule>
    <cfRule type="expression" dxfId="34" priority="29">
      <formula>$I$43&lt;&gt;$J$43</formula>
    </cfRule>
    <cfRule type="expression" priority="30" stopIfTrue="1">
      <formula>$K$43=""</formula>
    </cfRule>
    <cfRule type="expression" dxfId="33" priority="31">
      <formula>$J$43&lt;&gt;$K$43</formula>
    </cfRule>
    <cfRule type="expression" priority="32" stopIfTrue="1">
      <formula>$L$43=""</formula>
    </cfRule>
    <cfRule type="expression" dxfId="32" priority="33">
      <formula>$K$43&lt;&gt;$L$43</formula>
    </cfRule>
    <cfRule type="expression" priority="34" stopIfTrue="1">
      <formula>$M$43=""</formula>
    </cfRule>
    <cfRule type="expression" dxfId="31" priority="35">
      <formula>$L$43&lt;&gt;$M$43</formula>
    </cfRule>
    <cfRule type="expression" priority="36" stopIfTrue="1">
      <formula>$N$43=""</formula>
    </cfRule>
    <cfRule type="expression" dxfId="30" priority="37">
      <formula>$M$43&lt;&gt;$N$43</formula>
    </cfRule>
    <cfRule type="expression" priority="38" stopIfTrue="1">
      <formula>$O$43=""</formula>
    </cfRule>
    <cfRule type="expression" dxfId="29" priority="39">
      <formula>$N$43&lt;&gt;$O$43</formula>
    </cfRule>
    <cfRule type="expression" priority="18" stopIfTrue="1">
      <formula>$E$43=""</formula>
    </cfRule>
    <cfRule type="expression" dxfId="28" priority="19">
      <formula>$D$43&lt;&gt;$E$43</formula>
    </cfRule>
    <cfRule type="expression" priority="20" stopIfTrue="1">
      <formula>$F$43=""</formula>
    </cfRule>
    <cfRule type="expression" dxfId="27" priority="21">
      <formula>$E$43&lt;&gt;$F$43</formula>
    </cfRule>
    <cfRule type="expression" priority="22" stopIfTrue="1">
      <formula>$G$43=""</formula>
    </cfRule>
  </conditionalFormatting>
  <conditionalFormatting sqref="P44">
    <cfRule type="expression" dxfId="26" priority="45">
      <formula>$F$44&lt;&gt;$G$44</formula>
    </cfRule>
    <cfRule type="expression" priority="46" stopIfTrue="1">
      <formula>$H$44=""</formula>
    </cfRule>
    <cfRule type="expression" dxfId="25" priority="47">
      <formula>$G$44&lt;&gt;$H$44</formula>
    </cfRule>
    <cfRule type="expression" priority="48" stopIfTrue="1">
      <formula>$I$44=""</formula>
    </cfRule>
    <cfRule type="expression" dxfId="24" priority="49">
      <formula>$H$44&lt;&gt;$I$44</formula>
    </cfRule>
    <cfRule type="expression" priority="50" stopIfTrue="1">
      <formula>$J$44=""</formula>
    </cfRule>
    <cfRule type="expression" dxfId="23" priority="51">
      <formula>$I$44&lt;&gt;$J$44</formula>
    </cfRule>
    <cfRule type="expression" priority="40" stopIfTrue="1">
      <formula>$E$44=""</formula>
    </cfRule>
    <cfRule type="expression" dxfId="22" priority="53">
      <formula>$J$44&lt;&gt;$K$44</formula>
    </cfRule>
    <cfRule type="expression" priority="54" stopIfTrue="1">
      <formula>$L$44=""</formula>
    </cfRule>
    <cfRule type="expression" dxfId="21" priority="55">
      <formula>$K$44&lt;&gt;$L$44</formula>
    </cfRule>
    <cfRule type="expression" priority="56" stopIfTrue="1">
      <formula>$M$44=""</formula>
    </cfRule>
    <cfRule type="expression" dxfId="20" priority="57">
      <formula>$L$44&lt;&gt;$M$44</formula>
    </cfRule>
    <cfRule type="expression" priority="58" stopIfTrue="1">
      <formula>$N$44=""</formula>
    </cfRule>
    <cfRule type="expression" priority="52" stopIfTrue="1">
      <formula>$K$44=""</formula>
    </cfRule>
    <cfRule type="expression" priority="60" stopIfTrue="1">
      <formula>$O$44=""</formula>
    </cfRule>
    <cfRule type="expression" dxfId="19" priority="61">
      <formula>$N$44&lt;&gt;$O$44</formula>
    </cfRule>
    <cfRule type="expression" dxfId="18" priority="41">
      <formula>$D$44&lt;&gt;$E$44</formula>
    </cfRule>
    <cfRule type="expression" priority="42" stopIfTrue="1">
      <formula>$F$44=""</formula>
    </cfRule>
    <cfRule type="expression" dxfId="17" priority="43">
      <formula>$E$44&lt;&gt;$F$44</formula>
    </cfRule>
    <cfRule type="expression" priority="44" stopIfTrue="1">
      <formula>$G$44=""</formula>
    </cfRule>
    <cfRule type="expression" dxfId="16" priority="59">
      <formula>$M$44&lt;&gt;$N$44</formula>
    </cfRule>
  </conditionalFormatting>
  <pageMargins left="0" right="0" top="0" bottom="0" header="0" footer="0"/>
  <pageSetup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9</xdr:col>
                    <xdr:colOff>428625</xdr:colOff>
                    <xdr:row>1</xdr:row>
                    <xdr:rowOff>190500</xdr:rowOff>
                  </from>
                  <to>
                    <xdr:col>9</xdr:col>
                    <xdr:colOff>742950</xdr:colOff>
                    <xdr:row>3</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10</xdr:col>
                    <xdr:colOff>428625</xdr:colOff>
                    <xdr:row>1</xdr:row>
                    <xdr:rowOff>190500</xdr:rowOff>
                  </from>
                  <to>
                    <xdr:col>10</xdr:col>
                    <xdr:colOff>742950</xdr:colOff>
                    <xdr:row>3</xdr:row>
                    <xdr:rowOff>66675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390525</xdr:colOff>
                    <xdr:row>1</xdr:row>
                    <xdr:rowOff>190500</xdr:rowOff>
                  </from>
                  <to>
                    <xdr:col>11</xdr:col>
                    <xdr:colOff>695325</xdr:colOff>
                    <xdr:row>3</xdr:row>
                    <xdr:rowOff>66675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12</xdr:col>
                    <xdr:colOff>352425</xdr:colOff>
                    <xdr:row>1</xdr:row>
                    <xdr:rowOff>190500</xdr:rowOff>
                  </from>
                  <to>
                    <xdr:col>12</xdr:col>
                    <xdr:colOff>647700</xdr:colOff>
                    <xdr:row>3</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13</xdr:col>
                    <xdr:colOff>257175</xdr:colOff>
                    <xdr:row>1</xdr:row>
                    <xdr:rowOff>190500</xdr:rowOff>
                  </from>
                  <to>
                    <xdr:col>13</xdr:col>
                    <xdr:colOff>571500</xdr:colOff>
                    <xdr:row>3</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561975</xdr:colOff>
                    <xdr:row>1</xdr:row>
                    <xdr:rowOff>190500</xdr:rowOff>
                  </from>
                  <to>
                    <xdr:col>14</xdr:col>
                    <xdr:colOff>876300</xdr:colOff>
                    <xdr:row>3</xdr:row>
                    <xdr:rowOff>66675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9</xdr:col>
                    <xdr:colOff>428625</xdr:colOff>
                    <xdr:row>5</xdr:row>
                    <xdr:rowOff>0</xdr:rowOff>
                  </from>
                  <to>
                    <xdr:col>9</xdr:col>
                    <xdr:colOff>742950</xdr:colOff>
                    <xdr:row>6</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47625</xdr:colOff>
                    <xdr:row>1</xdr:row>
                    <xdr:rowOff>190500</xdr:rowOff>
                  </from>
                  <to>
                    <xdr:col>14</xdr:col>
                    <xdr:colOff>361950</xdr:colOff>
                    <xdr:row>3</xdr:row>
                    <xdr:rowOff>66675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9</xdr:col>
                    <xdr:colOff>419100</xdr:colOff>
                    <xdr:row>3</xdr:row>
                    <xdr:rowOff>47625</xdr:rowOff>
                  </from>
                  <to>
                    <xdr:col>9</xdr:col>
                    <xdr:colOff>733425</xdr:colOff>
                    <xdr:row>5</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975E8-DF47-4CB2-9810-61B73F208B34}">
  <sheetPr codeName="Sheet14">
    <tabColor rgb="FFFFFF99"/>
  </sheetPr>
  <dimension ref="A3:O80"/>
  <sheetViews>
    <sheetView showGridLines="0" workbookViewId="0">
      <selection activeCell="C8" sqref="C8"/>
    </sheetView>
  </sheetViews>
  <sheetFormatPr defaultColWidth="9.140625" defaultRowHeight="12.75"/>
  <cols>
    <col min="1" max="1" width="10.140625" style="239" customWidth="1"/>
    <col min="2" max="2" width="33.85546875" style="287" customWidth="1"/>
    <col min="3" max="3" width="10.7109375" style="281" customWidth="1"/>
    <col min="4" max="4" width="53.28515625" style="281" customWidth="1"/>
    <col min="5" max="8" width="9.140625" style="281"/>
    <col min="9" max="9" width="10.140625" style="281" customWidth="1"/>
    <col min="10" max="11" width="9.140625" style="281"/>
    <col min="12" max="12" width="1.42578125" style="281" customWidth="1"/>
    <col min="13" max="13" width="9.140625" style="281" customWidth="1"/>
    <col min="14" max="16384" width="9.140625" style="281"/>
  </cols>
  <sheetData>
    <row r="3" spans="1:6" ht="12.75" customHeight="1">
      <c r="B3" s="278" t="s">
        <v>224</v>
      </c>
      <c r="C3" s="279" t="s">
        <v>225</v>
      </c>
      <c r="D3" s="280" t="s">
        <v>226</v>
      </c>
      <c r="E3" s="922" t="s">
        <v>227</v>
      </c>
      <c r="F3" s="923"/>
    </row>
    <row r="4" spans="1:6">
      <c r="B4" s="282" t="s">
        <v>228</v>
      </c>
      <c r="C4" s="283">
        <f>IF('Capacity Study (Example)'!D12&gt;0,'Capacity Study (Example)'!D12*60,0)</f>
        <v>1200</v>
      </c>
      <c r="D4" s="284" t="s">
        <v>229</v>
      </c>
      <c r="E4" s="924"/>
      <c r="F4" s="925"/>
    </row>
    <row r="5" spans="1:6">
      <c r="B5" s="282" t="s">
        <v>230</v>
      </c>
      <c r="C5" s="285">
        <v>60</v>
      </c>
      <c r="D5" s="284" t="s">
        <v>231</v>
      </c>
      <c r="E5" s="924"/>
      <c r="F5" s="925"/>
    </row>
    <row r="6" spans="1:6">
      <c r="B6" s="282" t="s">
        <v>232</v>
      </c>
      <c r="C6" s="285">
        <v>40</v>
      </c>
      <c r="D6" s="284" t="s">
        <v>231</v>
      </c>
      <c r="E6" s="924"/>
      <c r="F6" s="925"/>
    </row>
    <row r="7" spans="1:6">
      <c r="B7" s="286" t="s">
        <v>233</v>
      </c>
      <c r="C7" s="286">
        <f>C5+C6</f>
        <v>100</v>
      </c>
      <c r="D7" s="284" t="s">
        <v>234</v>
      </c>
      <c r="E7" s="924"/>
      <c r="F7" s="925"/>
    </row>
    <row r="8" spans="1:6">
      <c r="B8" s="282" t="s">
        <v>235</v>
      </c>
      <c r="C8" s="285">
        <v>0</v>
      </c>
      <c r="D8" s="284" t="s">
        <v>236</v>
      </c>
      <c r="E8" s="924"/>
      <c r="F8" s="925"/>
    </row>
    <row r="9" spans="1:6">
      <c r="A9" s="239" t="s">
        <v>237</v>
      </c>
      <c r="B9" s="278" t="s">
        <v>93</v>
      </c>
      <c r="C9" s="278">
        <f>C4-C7-C8</f>
        <v>1100</v>
      </c>
      <c r="D9" s="284" t="s">
        <v>238</v>
      </c>
      <c r="E9" s="926"/>
      <c r="F9" s="927"/>
    </row>
    <row r="11" spans="1:6" ht="13.5" thickBot="1"/>
    <row r="12" spans="1:6" ht="12.75" customHeight="1">
      <c r="B12" s="288" t="s">
        <v>239</v>
      </c>
      <c r="C12" s="289" t="s">
        <v>225</v>
      </c>
      <c r="D12" s="290" t="s">
        <v>240</v>
      </c>
      <c r="E12" s="928" t="s">
        <v>241</v>
      </c>
      <c r="F12" s="929"/>
    </row>
    <row r="13" spans="1:6" ht="12.75" customHeight="1">
      <c r="B13" s="291" t="s">
        <v>93</v>
      </c>
      <c r="C13" s="278">
        <f>C9</f>
        <v>1100</v>
      </c>
      <c r="D13" s="292" t="s">
        <v>242</v>
      </c>
      <c r="E13" s="924"/>
      <c r="F13" s="930"/>
    </row>
    <row r="14" spans="1:6">
      <c r="B14" s="293" t="s">
        <v>243</v>
      </c>
      <c r="C14" s="285">
        <v>120</v>
      </c>
      <c r="D14" s="292" t="s">
        <v>244</v>
      </c>
      <c r="E14" s="924"/>
      <c r="F14" s="930"/>
    </row>
    <row r="15" spans="1:6">
      <c r="A15" s="239" t="s">
        <v>245</v>
      </c>
      <c r="B15" s="293" t="s">
        <v>246</v>
      </c>
      <c r="C15" s="282">
        <f>C9-C14</f>
        <v>980</v>
      </c>
      <c r="D15" s="292" t="s">
        <v>247</v>
      </c>
      <c r="E15" s="924"/>
      <c r="F15" s="930"/>
    </row>
    <row r="16" spans="1:6" ht="13.5" thickBot="1">
      <c r="B16" s="294" t="s">
        <v>239</v>
      </c>
      <c r="C16" s="295">
        <f>C15/C9</f>
        <v>0.89090909090909087</v>
      </c>
      <c r="D16" s="296" t="s">
        <v>248</v>
      </c>
      <c r="E16" s="931"/>
      <c r="F16" s="932"/>
    </row>
    <row r="18" spans="1:8" ht="13.5" thickBot="1"/>
    <row r="19" spans="1:8" ht="12.75" customHeight="1">
      <c r="B19" s="297" t="s">
        <v>249</v>
      </c>
      <c r="C19" s="298"/>
      <c r="D19" s="299" t="s">
        <v>250</v>
      </c>
      <c r="E19" s="928" t="s">
        <v>251</v>
      </c>
      <c r="F19" s="929"/>
      <c r="G19" s="281" t="s">
        <v>252</v>
      </c>
    </row>
    <row r="20" spans="1:8">
      <c r="A20" s="239" t="s">
        <v>253</v>
      </c>
      <c r="B20" s="300" t="s">
        <v>254</v>
      </c>
      <c r="C20" s="301">
        <v>1700</v>
      </c>
      <c r="D20" s="292" t="s">
        <v>255</v>
      </c>
      <c r="E20" s="924"/>
      <c r="F20" s="930"/>
      <c r="G20" s="281" t="s">
        <v>256</v>
      </c>
    </row>
    <row r="21" spans="1:8">
      <c r="B21" s="293" t="s">
        <v>257</v>
      </c>
      <c r="C21" s="285">
        <v>30</v>
      </c>
      <c r="D21" s="292" t="s">
        <v>258</v>
      </c>
      <c r="E21" s="924"/>
      <c r="F21" s="930"/>
    </row>
    <row r="22" spans="1:8">
      <c r="B22" s="293" t="s">
        <v>246</v>
      </c>
      <c r="C22" s="282">
        <f>C15</f>
        <v>980</v>
      </c>
      <c r="D22" s="292" t="s">
        <v>259</v>
      </c>
      <c r="E22" s="924"/>
      <c r="F22" s="930"/>
    </row>
    <row r="23" spans="1:8">
      <c r="B23" s="293" t="s">
        <v>260</v>
      </c>
      <c r="C23" s="302">
        <v>1</v>
      </c>
      <c r="D23" s="292" t="s">
        <v>261</v>
      </c>
      <c r="E23" s="924"/>
      <c r="F23" s="930"/>
      <c r="H23" s="303"/>
    </row>
    <row r="24" spans="1:8" ht="13.5" thickBot="1">
      <c r="A24" s="239" t="s">
        <v>262</v>
      </c>
      <c r="B24" s="304" t="s">
        <v>249</v>
      </c>
      <c r="C24" s="305">
        <f>C20*C21/(C22*C23*60)</f>
        <v>0.86734693877551017</v>
      </c>
      <c r="D24" s="296"/>
      <c r="E24" s="931"/>
      <c r="F24" s="932"/>
    </row>
    <row r="26" spans="1:8" ht="13.5" thickBot="1"/>
    <row r="27" spans="1:8">
      <c r="B27" s="306" t="s">
        <v>98</v>
      </c>
      <c r="C27" s="298"/>
      <c r="D27" s="307" t="s">
        <v>263</v>
      </c>
    </row>
    <row r="28" spans="1:8">
      <c r="B28" s="300" t="s">
        <v>254</v>
      </c>
      <c r="C28" s="308">
        <f>C20</f>
        <v>1700</v>
      </c>
      <c r="D28" s="309" t="s">
        <v>264</v>
      </c>
    </row>
    <row r="29" spans="1:8">
      <c r="B29" s="293" t="s">
        <v>265</v>
      </c>
      <c r="C29" s="285">
        <v>10</v>
      </c>
      <c r="D29" s="309" t="s">
        <v>266</v>
      </c>
    </row>
    <row r="30" spans="1:8" ht="13.5" thickBot="1">
      <c r="A30" s="239" t="s">
        <v>267</v>
      </c>
      <c r="B30" s="310" t="s">
        <v>98</v>
      </c>
      <c r="C30" s="311">
        <f>(C28-C29)/C28</f>
        <v>0.99411764705882355</v>
      </c>
      <c r="D30" s="312"/>
    </row>
    <row r="32" spans="1:8" ht="13.5" thickBot="1"/>
    <row r="33" spans="1:8">
      <c r="B33" s="313" t="s">
        <v>268</v>
      </c>
      <c r="C33" s="289"/>
      <c r="D33" s="314" t="s">
        <v>269</v>
      </c>
    </row>
    <row r="34" spans="1:8">
      <c r="B34" s="293" t="s">
        <v>239</v>
      </c>
      <c r="C34" s="315">
        <f>C16</f>
        <v>0.89090909090909087</v>
      </c>
      <c r="D34" s="316" t="s">
        <v>245</v>
      </c>
    </row>
    <row r="35" spans="1:8">
      <c r="B35" s="293" t="s">
        <v>249</v>
      </c>
      <c r="C35" s="315">
        <f>C24</f>
        <v>0.86734693877551017</v>
      </c>
      <c r="D35" s="316" t="s">
        <v>262</v>
      </c>
    </row>
    <row r="36" spans="1:8">
      <c r="B36" s="293" t="s">
        <v>98</v>
      </c>
      <c r="C36" s="315">
        <f>C30</f>
        <v>0.99411764705882355</v>
      </c>
      <c r="D36" s="316" t="s">
        <v>267</v>
      </c>
    </row>
    <row r="37" spans="1:8" ht="13.5" thickBot="1">
      <c r="B37" s="317" t="s">
        <v>268</v>
      </c>
      <c r="C37" s="318">
        <f>C34*C35*C36</f>
        <v>0.76818181818181819</v>
      </c>
      <c r="D37" s="312"/>
    </row>
    <row r="39" spans="1:8">
      <c r="A39" s="319"/>
      <c r="B39" s="281"/>
      <c r="C39" s="320"/>
      <c r="D39" s="287"/>
    </row>
    <row r="40" spans="1:8" ht="13.5" thickBot="1"/>
    <row r="41" spans="1:8">
      <c r="B41" s="321" t="s">
        <v>270</v>
      </c>
      <c r="C41" s="289"/>
      <c r="D41" s="322" t="s">
        <v>271</v>
      </c>
      <c r="E41" s="928" t="s">
        <v>272</v>
      </c>
      <c r="F41" s="929"/>
    </row>
    <row r="42" spans="1:8">
      <c r="B42" s="293" t="s">
        <v>224</v>
      </c>
      <c r="C42" s="323">
        <f>C9</f>
        <v>1100</v>
      </c>
      <c r="D42" s="292" t="s">
        <v>273</v>
      </c>
      <c r="E42" s="924"/>
      <c r="F42" s="930"/>
    </row>
    <row r="43" spans="1:8">
      <c r="B43" s="293" t="s">
        <v>274</v>
      </c>
      <c r="C43" s="324">
        <v>2000</v>
      </c>
      <c r="D43" s="292" t="s">
        <v>275</v>
      </c>
      <c r="E43" s="924"/>
      <c r="F43" s="930"/>
    </row>
    <row r="44" spans="1:8">
      <c r="B44" s="293" t="s">
        <v>183</v>
      </c>
      <c r="C44" s="325">
        <f>C37</f>
        <v>0.76818181818181819</v>
      </c>
      <c r="D44" s="292"/>
      <c r="E44" s="924"/>
      <c r="F44" s="930"/>
    </row>
    <row r="45" spans="1:8">
      <c r="B45" s="293" t="s">
        <v>178</v>
      </c>
      <c r="C45" s="324">
        <v>1</v>
      </c>
      <c r="D45" s="292" t="s">
        <v>276</v>
      </c>
      <c r="E45" s="924"/>
      <c r="F45" s="930"/>
    </row>
    <row r="46" spans="1:8">
      <c r="B46" s="293" t="s">
        <v>260</v>
      </c>
      <c r="C46" s="325">
        <f>C23</f>
        <v>1</v>
      </c>
      <c r="D46" s="292"/>
      <c r="E46" s="924"/>
      <c r="F46" s="930"/>
    </row>
    <row r="47" spans="1:8" ht="13.5" thickBot="1">
      <c r="B47" s="326" t="s">
        <v>270</v>
      </c>
      <c r="C47" s="327">
        <f>((C42*60)/C43)*C44*C45*C46</f>
        <v>25.35</v>
      </c>
      <c r="D47" s="328" t="s">
        <v>277</v>
      </c>
      <c r="E47" s="931"/>
      <c r="F47" s="932"/>
      <c r="G47" s="329" t="s">
        <v>278</v>
      </c>
      <c r="H47" s="329"/>
    </row>
    <row r="48" spans="1:8">
      <c r="B48" s="330"/>
    </row>
    <row r="51" spans="2:10">
      <c r="B51" s="331" t="s">
        <v>279</v>
      </c>
      <c r="C51" s="332"/>
      <c r="D51" s="332"/>
      <c r="E51" s="933" t="s">
        <v>280</v>
      </c>
      <c r="F51" s="933"/>
    </row>
    <row r="52" spans="2:10">
      <c r="B52" s="333" t="s">
        <v>281</v>
      </c>
      <c r="C52" s="334"/>
      <c r="D52" s="292" t="s">
        <v>282</v>
      </c>
      <c r="E52" s="933"/>
      <c r="F52" s="933"/>
    </row>
    <row r="53" spans="2:10">
      <c r="B53" s="333" t="s">
        <v>283</v>
      </c>
      <c r="C53" s="334"/>
      <c r="D53" s="292" t="s">
        <v>282</v>
      </c>
      <c r="E53" s="933"/>
      <c r="F53" s="933"/>
      <c r="J53" s="22"/>
    </row>
    <row r="54" spans="2:10">
      <c r="B54" s="333" t="s">
        <v>284</v>
      </c>
      <c r="C54" s="334"/>
      <c r="D54" s="292" t="s">
        <v>282</v>
      </c>
      <c r="E54" s="933"/>
      <c r="F54" s="933"/>
      <c r="J54" s="22"/>
    </row>
    <row r="55" spans="2:10">
      <c r="B55" s="333" t="s">
        <v>285</v>
      </c>
      <c r="C55" s="334"/>
      <c r="D55" s="292" t="s">
        <v>282</v>
      </c>
      <c r="E55" s="933"/>
      <c r="F55" s="933"/>
      <c r="J55" s="22"/>
    </row>
    <row r="56" spans="2:10">
      <c r="B56" s="333" t="s">
        <v>286</v>
      </c>
      <c r="C56" s="301">
        <f>SUM(C52:C55)</f>
        <v>0</v>
      </c>
      <c r="D56" s="292"/>
      <c r="E56" s="933"/>
      <c r="F56" s="933"/>
      <c r="J56" s="22"/>
    </row>
    <row r="57" spans="2:10">
      <c r="B57" s="331" t="s">
        <v>279</v>
      </c>
      <c r="C57" s="335" t="e">
        <f>C56/(MAX(C52:C55)*4)</f>
        <v>#DIV/0!</v>
      </c>
      <c r="D57" s="332" t="s">
        <v>287</v>
      </c>
      <c r="E57" s="933"/>
      <c r="F57" s="933"/>
      <c r="J57" s="22"/>
    </row>
    <row r="58" spans="2:10">
      <c r="J58" s="22"/>
    </row>
    <row r="59" spans="2:10">
      <c r="J59" s="22"/>
    </row>
    <row r="60" spans="2:10">
      <c r="B60" s="336" t="s">
        <v>288</v>
      </c>
      <c r="C60" s="282"/>
      <c r="D60" s="332" t="s">
        <v>289</v>
      </c>
      <c r="E60" s="922" t="s">
        <v>290</v>
      </c>
      <c r="F60" s="923"/>
      <c r="J60" s="22"/>
    </row>
    <row r="61" spans="2:10">
      <c r="B61" s="337" t="s">
        <v>291</v>
      </c>
      <c r="C61" s="301">
        <f>C56</f>
        <v>0</v>
      </c>
      <c r="D61" s="292" t="s">
        <v>286</v>
      </c>
      <c r="E61" s="924"/>
      <c r="F61" s="925"/>
      <c r="J61" s="22"/>
    </row>
    <row r="62" spans="2:10">
      <c r="B62" s="337" t="s">
        <v>292</v>
      </c>
      <c r="C62" s="338">
        <f>C47</f>
        <v>25.35</v>
      </c>
      <c r="D62" s="292"/>
      <c r="E62" s="924"/>
      <c r="F62" s="925"/>
      <c r="J62" s="22"/>
    </row>
    <row r="63" spans="2:10">
      <c r="B63" s="339" t="s">
        <v>293</v>
      </c>
      <c r="C63" s="340">
        <f>C61/C62</f>
        <v>0</v>
      </c>
      <c r="D63" s="292"/>
      <c r="E63" s="926"/>
      <c r="F63" s="927"/>
      <c r="J63" s="22"/>
    </row>
    <row r="64" spans="2:10">
      <c r="C64" s="319"/>
      <c r="J64" s="22"/>
    </row>
    <row r="65" spans="2:15">
      <c r="J65" s="22"/>
    </row>
    <row r="67" spans="2:15">
      <c r="B67" s="341" t="s">
        <v>294</v>
      </c>
      <c r="C67" s="279"/>
      <c r="D67" s="341" t="s">
        <v>295</v>
      </c>
      <c r="E67" s="916"/>
      <c r="F67" s="917"/>
      <c r="I67" s="22"/>
      <c r="J67" s="22"/>
      <c r="K67" s="22"/>
      <c r="L67" s="22"/>
      <c r="M67" s="22"/>
      <c r="N67" s="22"/>
      <c r="O67" s="22"/>
    </row>
    <row r="68" spans="2:15">
      <c r="B68" s="44" t="s">
        <v>46</v>
      </c>
      <c r="C68" s="285"/>
      <c r="D68" s="342"/>
      <c r="E68" s="918"/>
      <c r="F68" s="919"/>
      <c r="G68" s="22" t="s">
        <v>296</v>
      </c>
      <c r="I68" s="22"/>
      <c r="J68" s="22"/>
      <c r="K68" s="22"/>
      <c r="L68" s="22"/>
      <c r="M68" s="22"/>
      <c r="N68" s="22"/>
      <c r="O68" s="22"/>
    </row>
    <row r="69" spans="2:15">
      <c r="B69" s="44" t="s">
        <v>297</v>
      </c>
      <c r="C69" s="343"/>
      <c r="D69" s="342"/>
      <c r="E69" s="918"/>
      <c r="F69" s="919"/>
      <c r="G69" s="22"/>
      <c r="I69" s="22"/>
      <c r="J69" s="22"/>
      <c r="K69" s="22"/>
      <c r="L69" s="22"/>
      <c r="M69" s="22"/>
      <c r="N69" s="22"/>
      <c r="O69" s="22"/>
    </row>
    <row r="70" spans="2:15">
      <c r="B70" s="44" t="s">
        <v>260</v>
      </c>
      <c r="C70" s="302"/>
      <c r="D70" s="342"/>
      <c r="E70" s="918"/>
      <c r="F70" s="919"/>
      <c r="G70" s="22" t="s">
        <v>298</v>
      </c>
      <c r="I70" s="22"/>
      <c r="J70" s="48"/>
      <c r="K70" s="48"/>
      <c r="L70" s="48"/>
      <c r="M70" s="48"/>
      <c r="N70" s="48"/>
      <c r="O70" s="48"/>
    </row>
    <row r="71" spans="2:15">
      <c r="B71" s="44" t="s">
        <v>183</v>
      </c>
      <c r="C71" s="302"/>
      <c r="D71" s="342"/>
      <c r="E71" s="918"/>
      <c r="F71" s="919"/>
      <c r="G71" s="22"/>
      <c r="I71" s="22"/>
      <c r="J71" s="22"/>
      <c r="K71" s="22"/>
      <c r="L71" s="22"/>
      <c r="M71" s="22"/>
      <c r="N71" s="22"/>
      <c r="O71" s="22"/>
    </row>
    <row r="72" spans="2:15">
      <c r="B72" s="41" t="s">
        <v>299</v>
      </c>
      <c r="C72" s="344" t="e">
        <f>C68*C69/3600/C71/C70</f>
        <v>#DIV/0!</v>
      </c>
      <c r="D72" s="342"/>
      <c r="E72" s="918"/>
      <c r="F72" s="919"/>
      <c r="G72" s="345" t="s">
        <v>299</v>
      </c>
      <c r="I72" s="345"/>
      <c r="J72" s="345"/>
    </row>
    <row r="73" spans="2:15">
      <c r="B73" s="44" t="s">
        <v>224</v>
      </c>
      <c r="C73" s="334">
        <f>C9</f>
        <v>1100</v>
      </c>
      <c r="D73" s="342"/>
      <c r="E73" s="918"/>
      <c r="F73" s="919"/>
      <c r="G73" s="281" t="s">
        <v>300</v>
      </c>
    </row>
    <row r="74" spans="2:15">
      <c r="B74" s="44" t="s">
        <v>178</v>
      </c>
      <c r="C74" s="346">
        <f>C45</f>
        <v>1</v>
      </c>
      <c r="D74" s="342"/>
      <c r="E74" s="918"/>
      <c r="F74" s="919"/>
      <c r="J74" s="22"/>
    </row>
    <row r="75" spans="2:15">
      <c r="B75" s="41" t="s">
        <v>300</v>
      </c>
      <c r="C75" s="347">
        <f>C73/60*C74</f>
        <v>18.333333333333332</v>
      </c>
      <c r="D75" s="342"/>
      <c r="E75" s="918"/>
      <c r="F75" s="919"/>
      <c r="J75" s="22"/>
    </row>
    <row r="76" spans="2:15">
      <c r="B76" s="348" t="s">
        <v>301</v>
      </c>
      <c r="C76" s="349" t="e">
        <f>C72/C75</f>
        <v>#DIV/0!</v>
      </c>
      <c r="D76" s="292"/>
      <c r="E76" s="920"/>
      <c r="F76" s="921"/>
      <c r="G76" s="281" t="s">
        <v>302</v>
      </c>
      <c r="J76" s="22"/>
    </row>
    <row r="80" spans="2:15">
      <c r="B80" s="59"/>
      <c r="D80" s="22"/>
    </row>
  </sheetData>
  <sheetProtection algorithmName="SHA-512" hashValue="Ehiwuimon7UNAerTnC1mUAYSVC+Ke3Cpo5aK2L3pUuR2BhxFmDD+bjnm0nWAYnQqCrcrjDtABGdxBSHVJsopLQ==" saltValue="0VI8NHEhWOw7ECTmRMW99Q==" spinCount="100000" sheet="1" objects="1" scenarios="1" selectLockedCells="1"/>
  <mergeCells count="7">
    <mergeCell ref="E67:F76"/>
    <mergeCell ref="E3:F9"/>
    <mergeCell ref="E12:F16"/>
    <mergeCell ref="E19:F24"/>
    <mergeCell ref="E41:F47"/>
    <mergeCell ref="E51:F57"/>
    <mergeCell ref="E60:F63"/>
  </mergeCells>
  <conditionalFormatting sqref="G7">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C657-F1A9-4066-B962-A4016FC47C4E}">
  <sheetPr codeName="Sheet21">
    <tabColor theme="5" tint="0.59999389629810485"/>
    <pageSetUpPr fitToPage="1"/>
  </sheetPr>
  <dimension ref="B1:W77"/>
  <sheetViews>
    <sheetView topLeftCell="A21" zoomScaleNormal="100" workbookViewId="0">
      <selection activeCell="F44" sqref="F44"/>
    </sheetView>
  </sheetViews>
  <sheetFormatPr defaultRowHeight="12.75"/>
  <cols>
    <col min="1" max="1" width="2.42578125" style="382" customWidth="1"/>
    <col min="2" max="18" width="9.42578125" style="382" customWidth="1"/>
    <col min="19" max="19" width="2.5703125" style="382" customWidth="1"/>
    <col min="20" max="256" width="8.85546875" style="382"/>
    <col min="257" max="257" width="2.42578125" style="382" customWidth="1"/>
    <col min="258" max="274" width="9.42578125" style="382" customWidth="1"/>
    <col min="275" max="275" width="2.5703125" style="382" customWidth="1"/>
    <col min="276" max="512" width="8.85546875" style="382"/>
    <col min="513" max="513" width="2.42578125" style="382" customWidth="1"/>
    <col min="514" max="530" width="9.42578125" style="382" customWidth="1"/>
    <col min="531" max="531" width="2.5703125" style="382" customWidth="1"/>
    <col min="532" max="768" width="8.85546875" style="382"/>
    <col min="769" max="769" width="2.42578125" style="382" customWidth="1"/>
    <col min="770" max="786" width="9.42578125" style="382" customWidth="1"/>
    <col min="787" max="787" width="2.5703125" style="382" customWidth="1"/>
    <col min="788" max="1024" width="8.85546875" style="382"/>
    <col min="1025" max="1025" width="2.42578125" style="382" customWidth="1"/>
    <col min="1026" max="1042" width="9.42578125" style="382" customWidth="1"/>
    <col min="1043" max="1043" width="2.5703125" style="382" customWidth="1"/>
    <col min="1044" max="1280" width="8.85546875" style="382"/>
    <col min="1281" max="1281" width="2.42578125" style="382" customWidth="1"/>
    <col min="1282" max="1298" width="9.42578125" style="382" customWidth="1"/>
    <col min="1299" max="1299" width="2.5703125" style="382" customWidth="1"/>
    <col min="1300" max="1536" width="8.85546875" style="382"/>
    <col min="1537" max="1537" width="2.42578125" style="382" customWidth="1"/>
    <col min="1538" max="1554" width="9.42578125" style="382" customWidth="1"/>
    <col min="1555" max="1555" width="2.5703125" style="382" customWidth="1"/>
    <col min="1556" max="1792" width="8.85546875" style="382"/>
    <col min="1793" max="1793" width="2.42578125" style="382" customWidth="1"/>
    <col min="1794" max="1810" width="9.42578125" style="382" customWidth="1"/>
    <col min="1811" max="1811" width="2.5703125" style="382" customWidth="1"/>
    <col min="1812" max="2048" width="8.85546875" style="382"/>
    <col min="2049" max="2049" width="2.42578125" style="382" customWidth="1"/>
    <col min="2050" max="2066" width="9.42578125" style="382" customWidth="1"/>
    <col min="2067" max="2067" width="2.5703125" style="382" customWidth="1"/>
    <col min="2068" max="2304" width="8.85546875" style="382"/>
    <col min="2305" max="2305" width="2.42578125" style="382" customWidth="1"/>
    <col min="2306" max="2322" width="9.42578125" style="382" customWidth="1"/>
    <col min="2323" max="2323" width="2.5703125" style="382" customWidth="1"/>
    <col min="2324" max="2560" width="8.85546875" style="382"/>
    <col min="2561" max="2561" width="2.42578125" style="382" customWidth="1"/>
    <col min="2562" max="2578" width="9.42578125" style="382" customWidth="1"/>
    <col min="2579" max="2579" width="2.5703125" style="382" customWidth="1"/>
    <col min="2580" max="2816" width="8.85546875" style="382"/>
    <col min="2817" max="2817" width="2.42578125" style="382" customWidth="1"/>
    <col min="2818" max="2834" width="9.42578125" style="382" customWidth="1"/>
    <col min="2835" max="2835" width="2.5703125" style="382" customWidth="1"/>
    <col min="2836" max="3072" width="8.85546875" style="382"/>
    <col min="3073" max="3073" width="2.42578125" style="382" customWidth="1"/>
    <col min="3074" max="3090" width="9.42578125" style="382" customWidth="1"/>
    <col min="3091" max="3091" width="2.5703125" style="382" customWidth="1"/>
    <col min="3092" max="3328" width="8.85546875" style="382"/>
    <col min="3329" max="3329" width="2.42578125" style="382" customWidth="1"/>
    <col min="3330" max="3346" width="9.42578125" style="382" customWidth="1"/>
    <col min="3347" max="3347" width="2.5703125" style="382" customWidth="1"/>
    <col min="3348" max="3584" width="8.85546875" style="382"/>
    <col min="3585" max="3585" width="2.42578125" style="382" customWidth="1"/>
    <col min="3586" max="3602" width="9.42578125" style="382" customWidth="1"/>
    <col min="3603" max="3603" width="2.5703125" style="382" customWidth="1"/>
    <col min="3604" max="3840" width="8.85546875" style="382"/>
    <col min="3841" max="3841" width="2.42578125" style="382" customWidth="1"/>
    <col min="3842" max="3858" width="9.42578125" style="382" customWidth="1"/>
    <col min="3859" max="3859" width="2.5703125" style="382" customWidth="1"/>
    <col min="3860" max="4096" width="8.85546875" style="382"/>
    <col min="4097" max="4097" width="2.42578125" style="382" customWidth="1"/>
    <col min="4098" max="4114" width="9.42578125" style="382" customWidth="1"/>
    <col min="4115" max="4115" width="2.5703125" style="382" customWidth="1"/>
    <col min="4116" max="4352" width="8.85546875" style="382"/>
    <col min="4353" max="4353" width="2.42578125" style="382" customWidth="1"/>
    <col min="4354" max="4370" width="9.42578125" style="382" customWidth="1"/>
    <col min="4371" max="4371" width="2.5703125" style="382" customWidth="1"/>
    <col min="4372" max="4608" width="8.85546875" style="382"/>
    <col min="4609" max="4609" width="2.42578125" style="382" customWidth="1"/>
    <col min="4610" max="4626" width="9.42578125" style="382" customWidth="1"/>
    <col min="4627" max="4627" width="2.5703125" style="382" customWidth="1"/>
    <col min="4628" max="4864" width="8.85546875" style="382"/>
    <col min="4865" max="4865" width="2.42578125" style="382" customWidth="1"/>
    <col min="4866" max="4882" width="9.42578125" style="382" customWidth="1"/>
    <col min="4883" max="4883" width="2.5703125" style="382" customWidth="1"/>
    <col min="4884" max="5120" width="8.85546875" style="382"/>
    <col min="5121" max="5121" width="2.42578125" style="382" customWidth="1"/>
    <col min="5122" max="5138" width="9.42578125" style="382" customWidth="1"/>
    <col min="5139" max="5139" width="2.5703125" style="382" customWidth="1"/>
    <col min="5140" max="5376" width="8.85546875" style="382"/>
    <col min="5377" max="5377" width="2.42578125" style="382" customWidth="1"/>
    <col min="5378" max="5394" width="9.42578125" style="382" customWidth="1"/>
    <col min="5395" max="5395" width="2.5703125" style="382" customWidth="1"/>
    <col min="5396" max="5632" width="8.85546875" style="382"/>
    <col min="5633" max="5633" width="2.42578125" style="382" customWidth="1"/>
    <col min="5634" max="5650" width="9.42578125" style="382" customWidth="1"/>
    <col min="5651" max="5651" width="2.5703125" style="382" customWidth="1"/>
    <col min="5652" max="5888" width="8.85546875" style="382"/>
    <col min="5889" max="5889" width="2.42578125" style="382" customWidth="1"/>
    <col min="5890" max="5906" width="9.42578125" style="382" customWidth="1"/>
    <col min="5907" max="5907" width="2.5703125" style="382" customWidth="1"/>
    <col min="5908" max="6144" width="8.85546875" style="382"/>
    <col min="6145" max="6145" width="2.42578125" style="382" customWidth="1"/>
    <col min="6146" max="6162" width="9.42578125" style="382" customWidth="1"/>
    <col min="6163" max="6163" width="2.5703125" style="382" customWidth="1"/>
    <col min="6164" max="6400" width="8.85546875" style="382"/>
    <col min="6401" max="6401" width="2.42578125" style="382" customWidth="1"/>
    <col min="6402" max="6418" width="9.42578125" style="382" customWidth="1"/>
    <col min="6419" max="6419" width="2.5703125" style="382" customWidth="1"/>
    <col min="6420" max="6656" width="8.85546875" style="382"/>
    <col min="6657" max="6657" width="2.42578125" style="382" customWidth="1"/>
    <col min="6658" max="6674" width="9.42578125" style="382" customWidth="1"/>
    <col min="6675" max="6675" width="2.5703125" style="382" customWidth="1"/>
    <col min="6676" max="6912" width="8.85546875" style="382"/>
    <col min="6913" max="6913" width="2.42578125" style="382" customWidth="1"/>
    <col min="6914" max="6930" width="9.42578125" style="382" customWidth="1"/>
    <col min="6931" max="6931" width="2.5703125" style="382" customWidth="1"/>
    <col min="6932" max="7168" width="8.85546875" style="382"/>
    <col min="7169" max="7169" width="2.42578125" style="382" customWidth="1"/>
    <col min="7170" max="7186" width="9.42578125" style="382" customWidth="1"/>
    <col min="7187" max="7187" width="2.5703125" style="382" customWidth="1"/>
    <col min="7188" max="7424" width="8.85546875" style="382"/>
    <col min="7425" max="7425" width="2.42578125" style="382" customWidth="1"/>
    <col min="7426" max="7442" width="9.42578125" style="382" customWidth="1"/>
    <col min="7443" max="7443" width="2.5703125" style="382" customWidth="1"/>
    <col min="7444" max="7680" width="8.85546875" style="382"/>
    <col min="7681" max="7681" width="2.42578125" style="382" customWidth="1"/>
    <col min="7682" max="7698" width="9.42578125" style="382" customWidth="1"/>
    <col min="7699" max="7699" width="2.5703125" style="382" customWidth="1"/>
    <col min="7700" max="7936" width="8.85546875" style="382"/>
    <col min="7937" max="7937" width="2.42578125" style="382" customWidth="1"/>
    <col min="7938" max="7954" width="9.42578125" style="382" customWidth="1"/>
    <col min="7955" max="7955" width="2.5703125" style="382" customWidth="1"/>
    <col min="7956" max="8192" width="8.85546875" style="382"/>
    <col min="8193" max="8193" width="2.42578125" style="382" customWidth="1"/>
    <col min="8194" max="8210" width="9.42578125" style="382" customWidth="1"/>
    <col min="8211" max="8211" width="2.5703125" style="382" customWidth="1"/>
    <col min="8212" max="8448" width="8.85546875" style="382"/>
    <col min="8449" max="8449" width="2.42578125" style="382" customWidth="1"/>
    <col min="8450" max="8466" width="9.42578125" style="382" customWidth="1"/>
    <col min="8467" max="8467" width="2.5703125" style="382" customWidth="1"/>
    <col min="8468" max="8704" width="8.85546875" style="382"/>
    <col min="8705" max="8705" width="2.42578125" style="382" customWidth="1"/>
    <col min="8706" max="8722" width="9.42578125" style="382" customWidth="1"/>
    <col min="8723" max="8723" width="2.5703125" style="382" customWidth="1"/>
    <col min="8724" max="8960" width="8.85546875" style="382"/>
    <col min="8961" max="8961" width="2.42578125" style="382" customWidth="1"/>
    <col min="8962" max="8978" width="9.42578125" style="382" customWidth="1"/>
    <col min="8979" max="8979" width="2.5703125" style="382" customWidth="1"/>
    <col min="8980" max="9216" width="8.85546875" style="382"/>
    <col min="9217" max="9217" width="2.42578125" style="382" customWidth="1"/>
    <col min="9218" max="9234" width="9.42578125" style="382" customWidth="1"/>
    <col min="9235" max="9235" width="2.5703125" style="382" customWidth="1"/>
    <col min="9236" max="9472" width="8.85546875" style="382"/>
    <col min="9473" max="9473" width="2.42578125" style="382" customWidth="1"/>
    <col min="9474" max="9490" width="9.42578125" style="382" customWidth="1"/>
    <col min="9491" max="9491" width="2.5703125" style="382" customWidth="1"/>
    <col min="9492" max="9728" width="8.85546875" style="382"/>
    <col min="9729" max="9729" width="2.42578125" style="382" customWidth="1"/>
    <col min="9730" max="9746" width="9.42578125" style="382" customWidth="1"/>
    <col min="9747" max="9747" width="2.5703125" style="382" customWidth="1"/>
    <col min="9748" max="9984" width="8.85546875" style="382"/>
    <col min="9985" max="9985" width="2.42578125" style="382" customWidth="1"/>
    <col min="9986" max="10002" width="9.42578125" style="382" customWidth="1"/>
    <col min="10003" max="10003" width="2.5703125" style="382" customWidth="1"/>
    <col min="10004" max="10240" width="8.85546875" style="382"/>
    <col min="10241" max="10241" width="2.42578125" style="382" customWidth="1"/>
    <col min="10242" max="10258" width="9.42578125" style="382" customWidth="1"/>
    <col min="10259" max="10259" width="2.5703125" style="382" customWidth="1"/>
    <col min="10260" max="10496" width="8.85546875" style="382"/>
    <col min="10497" max="10497" width="2.42578125" style="382" customWidth="1"/>
    <col min="10498" max="10514" width="9.42578125" style="382" customWidth="1"/>
    <col min="10515" max="10515" width="2.5703125" style="382" customWidth="1"/>
    <col min="10516" max="10752" width="8.85546875" style="382"/>
    <col min="10753" max="10753" width="2.42578125" style="382" customWidth="1"/>
    <col min="10754" max="10770" width="9.42578125" style="382" customWidth="1"/>
    <col min="10771" max="10771" width="2.5703125" style="382" customWidth="1"/>
    <col min="10772" max="11008" width="8.85546875" style="382"/>
    <col min="11009" max="11009" width="2.42578125" style="382" customWidth="1"/>
    <col min="11010" max="11026" width="9.42578125" style="382" customWidth="1"/>
    <col min="11027" max="11027" width="2.5703125" style="382" customWidth="1"/>
    <col min="11028" max="11264" width="8.85546875" style="382"/>
    <col min="11265" max="11265" width="2.42578125" style="382" customWidth="1"/>
    <col min="11266" max="11282" width="9.42578125" style="382" customWidth="1"/>
    <col min="11283" max="11283" width="2.5703125" style="382" customWidth="1"/>
    <col min="11284" max="11520" width="8.85546875" style="382"/>
    <col min="11521" max="11521" width="2.42578125" style="382" customWidth="1"/>
    <col min="11522" max="11538" width="9.42578125" style="382" customWidth="1"/>
    <col min="11539" max="11539" width="2.5703125" style="382" customWidth="1"/>
    <col min="11540" max="11776" width="8.85546875" style="382"/>
    <col min="11777" max="11777" width="2.42578125" style="382" customWidth="1"/>
    <col min="11778" max="11794" width="9.42578125" style="382" customWidth="1"/>
    <col min="11795" max="11795" width="2.5703125" style="382" customWidth="1"/>
    <col min="11796" max="12032" width="8.85546875" style="382"/>
    <col min="12033" max="12033" width="2.42578125" style="382" customWidth="1"/>
    <col min="12034" max="12050" width="9.42578125" style="382" customWidth="1"/>
    <col min="12051" max="12051" width="2.5703125" style="382" customWidth="1"/>
    <col min="12052" max="12288" width="8.85546875" style="382"/>
    <col min="12289" max="12289" width="2.42578125" style="382" customWidth="1"/>
    <col min="12290" max="12306" width="9.42578125" style="382" customWidth="1"/>
    <col min="12307" max="12307" width="2.5703125" style="382" customWidth="1"/>
    <col min="12308" max="12544" width="8.85546875" style="382"/>
    <col min="12545" max="12545" width="2.42578125" style="382" customWidth="1"/>
    <col min="12546" max="12562" width="9.42578125" style="382" customWidth="1"/>
    <col min="12563" max="12563" width="2.5703125" style="382" customWidth="1"/>
    <col min="12564" max="12800" width="8.85546875" style="382"/>
    <col min="12801" max="12801" width="2.42578125" style="382" customWidth="1"/>
    <col min="12802" max="12818" width="9.42578125" style="382" customWidth="1"/>
    <col min="12819" max="12819" width="2.5703125" style="382" customWidth="1"/>
    <col min="12820" max="13056" width="8.85546875" style="382"/>
    <col min="13057" max="13057" width="2.42578125" style="382" customWidth="1"/>
    <col min="13058" max="13074" width="9.42578125" style="382" customWidth="1"/>
    <col min="13075" max="13075" width="2.5703125" style="382" customWidth="1"/>
    <col min="13076" max="13312" width="8.85546875" style="382"/>
    <col min="13313" max="13313" width="2.42578125" style="382" customWidth="1"/>
    <col min="13314" max="13330" width="9.42578125" style="382" customWidth="1"/>
    <col min="13331" max="13331" width="2.5703125" style="382" customWidth="1"/>
    <col min="13332" max="13568" width="8.85546875" style="382"/>
    <col min="13569" max="13569" width="2.42578125" style="382" customWidth="1"/>
    <col min="13570" max="13586" width="9.42578125" style="382" customWidth="1"/>
    <col min="13587" max="13587" width="2.5703125" style="382" customWidth="1"/>
    <col min="13588" max="13824" width="8.85546875" style="382"/>
    <col min="13825" max="13825" width="2.42578125" style="382" customWidth="1"/>
    <col min="13826" max="13842" width="9.42578125" style="382" customWidth="1"/>
    <col min="13843" max="13843" width="2.5703125" style="382" customWidth="1"/>
    <col min="13844" max="14080" width="8.85546875" style="382"/>
    <col min="14081" max="14081" width="2.42578125" style="382" customWidth="1"/>
    <col min="14082" max="14098" width="9.42578125" style="382" customWidth="1"/>
    <col min="14099" max="14099" width="2.5703125" style="382" customWidth="1"/>
    <col min="14100" max="14336" width="8.85546875" style="382"/>
    <col min="14337" max="14337" width="2.42578125" style="382" customWidth="1"/>
    <col min="14338" max="14354" width="9.42578125" style="382" customWidth="1"/>
    <col min="14355" max="14355" width="2.5703125" style="382" customWidth="1"/>
    <col min="14356" max="14592" width="8.85546875" style="382"/>
    <col min="14593" max="14593" width="2.42578125" style="382" customWidth="1"/>
    <col min="14594" max="14610" width="9.42578125" style="382" customWidth="1"/>
    <col min="14611" max="14611" width="2.5703125" style="382" customWidth="1"/>
    <col min="14612" max="14848" width="8.85546875" style="382"/>
    <col min="14849" max="14849" width="2.42578125" style="382" customWidth="1"/>
    <col min="14850" max="14866" width="9.42578125" style="382" customWidth="1"/>
    <col min="14867" max="14867" width="2.5703125" style="382" customWidth="1"/>
    <col min="14868" max="15104" width="8.85546875" style="382"/>
    <col min="15105" max="15105" width="2.42578125" style="382" customWidth="1"/>
    <col min="15106" max="15122" width="9.42578125" style="382" customWidth="1"/>
    <col min="15123" max="15123" width="2.5703125" style="382" customWidth="1"/>
    <col min="15124" max="15360" width="8.85546875" style="382"/>
    <col min="15361" max="15361" width="2.42578125" style="382" customWidth="1"/>
    <col min="15362" max="15378" width="9.42578125" style="382" customWidth="1"/>
    <col min="15379" max="15379" width="2.5703125" style="382" customWidth="1"/>
    <col min="15380" max="15616" width="8.85546875" style="382"/>
    <col min="15617" max="15617" width="2.42578125" style="382" customWidth="1"/>
    <col min="15618" max="15634" width="9.42578125" style="382" customWidth="1"/>
    <col min="15635" max="15635" width="2.5703125" style="382" customWidth="1"/>
    <col min="15636" max="15872" width="8.85546875" style="382"/>
    <col min="15873" max="15873" width="2.42578125" style="382" customWidth="1"/>
    <col min="15874" max="15890" width="9.42578125" style="382" customWidth="1"/>
    <col min="15891" max="15891" width="2.5703125" style="382" customWidth="1"/>
    <col min="15892" max="16128" width="8.85546875" style="382"/>
    <col min="16129" max="16129" width="2.42578125" style="382" customWidth="1"/>
    <col min="16130" max="16146" width="9.42578125" style="382" customWidth="1"/>
    <col min="16147" max="16147" width="2.5703125" style="382" customWidth="1"/>
    <col min="16148" max="16384" width="8.85546875" style="382"/>
  </cols>
  <sheetData>
    <row r="1" spans="2:23" ht="22.5" customHeight="1">
      <c r="B1" s="1002" t="s">
        <v>413</v>
      </c>
      <c r="C1" s="1002"/>
      <c r="D1" s="1002"/>
      <c r="E1" s="1002"/>
      <c r="F1" s="1002"/>
      <c r="G1" s="1002"/>
      <c r="H1" s="378"/>
      <c r="I1" s="378"/>
      <c r="J1" s="378"/>
      <c r="K1" s="378"/>
      <c r="L1" s="378"/>
      <c r="M1" s="378"/>
      <c r="N1" s="378"/>
      <c r="O1" s="378"/>
      <c r="P1" s="378"/>
      <c r="Q1" s="378"/>
      <c r="R1" s="378"/>
      <c r="S1" s="379"/>
      <c r="T1" s="380"/>
      <c r="U1" s="381"/>
      <c r="V1" s="381"/>
      <c r="W1" s="381"/>
    </row>
    <row r="2" spans="2:23" ht="21" customHeight="1" thickBot="1">
      <c r="B2" s="1002"/>
      <c r="C2" s="1002"/>
      <c r="D2" s="1002"/>
      <c r="E2" s="1002"/>
      <c r="F2" s="1002"/>
      <c r="G2" s="1002"/>
      <c r="H2" s="378" t="s">
        <v>359</v>
      </c>
      <c r="I2" s="378"/>
      <c r="J2" s="378"/>
      <c r="K2" s="378"/>
      <c r="L2" s="1003"/>
      <c r="M2" s="1003"/>
      <c r="N2" s="1003"/>
      <c r="O2" s="1003"/>
      <c r="P2" s="378"/>
      <c r="Q2" s="378"/>
      <c r="R2" s="378"/>
      <c r="S2" s="379"/>
      <c r="T2" s="380"/>
      <c r="U2" s="381"/>
      <c r="V2" s="381"/>
      <c r="W2" s="381"/>
    </row>
    <row r="3" spans="2:23" ht="22.5" customHeight="1" thickBot="1">
      <c r="C3" s="383" t="s">
        <v>11</v>
      </c>
      <c r="D3" s="1004"/>
      <c r="E3" s="1004"/>
      <c r="F3" s="1004"/>
      <c r="G3" s="1005" t="s">
        <v>360</v>
      </c>
      <c r="H3" s="1005"/>
      <c r="I3" s="1005"/>
      <c r="J3" s="1005"/>
      <c r="K3" s="1005"/>
      <c r="L3" s="1005"/>
      <c r="M3" s="1005"/>
      <c r="N3" s="1005"/>
      <c r="O3" s="1005"/>
      <c r="P3" s="1005"/>
      <c r="Q3" s="1005"/>
      <c r="R3" s="1005"/>
      <c r="S3" s="384"/>
      <c r="T3" s="385"/>
    </row>
    <row r="4" spans="2:23" ht="18" customHeight="1" thickBot="1">
      <c r="C4" s="383" t="s">
        <v>361</v>
      </c>
      <c r="D4" s="1006"/>
      <c r="E4" s="1004"/>
      <c r="F4" s="1004"/>
      <c r="G4" s="1005"/>
      <c r="H4" s="1005"/>
      <c r="I4" s="1005"/>
      <c r="J4" s="1005"/>
      <c r="K4" s="1005"/>
      <c r="L4" s="1005"/>
      <c r="M4" s="1005"/>
      <c r="N4" s="1005"/>
      <c r="O4" s="1005"/>
      <c r="P4" s="1005"/>
      <c r="Q4" s="1005"/>
      <c r="R4" s="1005"/>
      <c r="S4" s="384"/>
      <c r="T4" s="385"/>
    </row>
    <row r="5" spans="2:23" ht="8.25" customHeight="1">
      <c r="B5" s="386"/>
      <c r="C5" s="386"/>
      <c r="D5" s="386"/>
      <c r="E5" s="386"/>
      <c r="F5" s="386"/>
      <c r="G5" s="385"/>
      <c r="H5" s="385"/>
      <c r="I5" s="385"/>
      <c r="J5" s="385"/>
      <c r="K5" s="385"/>
      <c r="L5" s="385"/>
      <c r="M5" s="385"/>
      <c r="N5" s="385"/>
      <c r="O5" s="385"/>
      <c r="P5" s="385"/>
      <c r="Q5" s="385"/>
      <c r="R5" s="385"/>
      <c r="S5" s="384"/>
      <c r="T5" s="385"/>
    </row>
    <row r="6" spans="2:23">
      <c r="B6" s="950" t="s">
        <v>362</v>
      </c>
      <c r="C6" s="951"/>
      <c r="D6" s="951"/>
      <c r="E6" s="951"/>
      <c r="F6" s="951"/>
      <c r="G6" s="951"/>
      <c r="H6" s="951"/>
      <c r="I6" s="951"/>
      <c r="J6" s="952"/>
      <c r="K6" s="950" t="s">
        <v>363</v>
      </c>
      <c r="L6" s="951"/>
      <c r="M6" s="951"/>
      <c r="N6" s="951"/>
      <c r="O6" s="951"/>
      <c r="P6" s="951"/>
      <c r="Q6" s="951"/>
      <c r="R6" s="952"/>
    </row>
    <row r="7" spans="2:23">
      <c r="B7" s="942" t="s">
        <v>15</v>
      </c>
      <c r="C7" s="967"/>
      <c r="D7" s="968"/>
      <c r="E7" s="967"/>
      <c r="F7" s="968"/>
      <c r="G7" s="967"/>
      <c r="H7" s="968"/>
      <c r="I7" s="967"/>
      <c r="J7" s="968"/>
      <c r="K7" s="1000" t="s">
        <v>281</v>
      </c>
      <c r="L7" s="1001"/>
      <c r="M7" s="1000" t="s">
        <v>283</v>
      </c>
      <c r="N7" s="1001"/>
      <c r="O7" s="1000" t="s">
        <v>284</v>
      </c>
      <c r="P7" s="1001"/>
      <c r="Q7" s="1000" t="s">
        <v>285</v>
      </c>
      <c r="R7" s="1001"/>
    </row>
    <row r="8" spans="2:23">
      <c r="B8" s="943"/>
      <c r="C8" s="971"/>
      <c r="D8" s="972"/>
      <c r="E8" s="971"/>
      <c r="F8" s="972"/>
      <c r="G8" s="971"/>
      <c r="H8" s="972"/>
      <c r="I8" s="971"/>
      <c r="J8" s="972"/>
      <c r="K8" s="998" t="s">
        <v>364</v>
      </c>
      <c r="L8" s="999"/>
      <c r="M8" s="998" t="s">
        <v>364</v>
      </c>
      <c r="N8" s="999"/>
      <c r="O8" s="998" t="s">
        <v>364</v>
      </c>
      <c r="P8" s="999"/>
      <c r="Q8" s="998" t="s">
        <v>364</v>
      </c>
      <c r="R8" s="999"/>
    </row>
    <row r="9" spans="2:23" ht="12.75" customHeight="1">
      <c r="B9" s="964" t="s">
        <v>365</v>
      </c>
      <c r="C9" s="967"/>
      <c r="D9" s="968"/>
      <c r="E9" s="967"/>
      <c r="F9" s="968"/>
      <c r="G9" s="967"/>
      <c r="H9" s="968"/>
      <c r="I9" s="967"/>
      <c r="J9" s="968"/>
      <c r="K9" s="990"/>
      <c r="L9" s="991"/>
      <c r="M9" s="990"/>
      <c r="N9" s="991"/>
      <c r="O9" s="990"/>
      <c r="P9" s="991"/>
      <c r="Q9" s="990"/>
      <c r="R9" s="991"/>
    </row>
    <row r="10" spans="2:23">
      <c r="B10" s="965"/>
      <c r="C10" s="969"/>
      <c r="D10" s="970"/>
      <c r="E10" s="969"/>
      <c r="F10" s="970"/>
      <c r="G10" s="969"/>
      <c r="H10" s="970"/>
      <c r="I10" s="969"/>
      <c r="J10" s="970"/>
      <c r="K10" s="992"/>
      <c r="L10" s="993"/>
      <c r="M10" s="992"/>
      <c r="N10" s="993"/>
      <c r="O10" s="992"/>
      <c r="P10" s="993"/>
      <c r="Q10" s="992"/>
      <c r="R10" s="993"/>
    </row>
    <row r="11" spans="2:23">
      <c r="B11" s="965"/>
      <c r="C11" s="969"/>
      <c r="D11" s="970"/>
      <c r="E11" s="969"/>
      <c r="F11" s="970"/>
      <c r="G11" s="969"/>
      <c r="H11" s="970"/>
      <c r="I11" s="969"/>
      <c r="J11" s="970"/>
      <c r="K11" s="387" t="s">
        <v>366</v>
      </c>
      <c r="L11" s="388"/>
      <c r="M11" s="387" t="s">
        <v>366</v>
      </c>
      <c r="N11" s="388"/>
      <c r="O11" s="387" t="s">
        <v>366</v>
      </c>
      <c r="P11" s="388"/>
      <c r="Q11" s="387" t="s">
        <v>366</v>
      </c>
      <c r="R11" s="388"/>
    </row>
    <row r="12" spans="2:23">
      <c r="B12" s="966"/>
      <c r="C12" s="971"/>
      <c r="D12" s="972"/>
      <c r="E12" s="971"/>
      <c r="F12" s="972"/>
      <c r="G12" s="971"/>
      <c r="H12" s="972"/>
      <c r="I12" s="971"/>
      <c r="J12" s="972"/>
      <c r="K12" s="387" t="s">
        <v>367</v>
      </c>
      <c r="L12" s="388"/>
      <c r="M12" s="387" t="s">
        <v>367</v>
      </c>
      <c r="N12" s="388"/>
      <c r="O12" s="387" t="s">
        <v>367</v>
      </c>
      <c r="P12" s="388"/>
      <c r="Q12" s="387" t="s">
        <v>367</v>
      </c>
      <c r="R12" s="388"/>
    </row>
    <row r="13" spans="2:23">
      <c r="B13" s="389" t="s">
        <v>368</v>
      </c>
      <c r="C13" s="390"/>
      <c r="D13" s="390"/>
      <c r="E13" s="390"/>
      <c r="F13" s="391"/>
      <c r="R13" s="391"/>
    </row>
    <row r="14" spans="2:23" ht="15" customHeight="1">
      <c r="B14" s="392" t="s">
        <v>369</v>
      </c>
      <c r="F14" s="393"/>
      <c r="R14" s="393"/>
    </row>
    <row r="15" spans="2:23" ht="17.100000000000001" customHeight="1" thickBot="1">
      <c r="B15" s="394"/>
      <c r="C15" s="395" t="s">
        <v>370</v>
      </c>
      <c r="D15" s="396"/>
      <c r="E15" s="395" t="s">
        <v>371</v>
      </c>
      <c r="F15" s="397"/>
      <c r="R15" s="393"/>
    </row>
    <row r="16" spans="2:23" ht="17.100000000000001" customHeight="1" thickBot="1">
      <c r="B16" s="394"/>
      <c r="C16" s="395" t="s">
        <v>372</v>
      </c>
      <c r="D16" s="398"/>
      <c r="E16" s="395" t="s">
        <v>373</v>
      </c>
      <c r="F16" s="399"/>
      <c r="R16" s="393"/>
    </row>
    <row r="17" spans="2:18" ht="15" customHeight="1">
      <c r="B17" s="392" t="s">
        <v>374</v>
      </c>
      <c r="F17" s="393"/>
      <c r="R17" s="393"/>
    </row>
    <row r="18" spans="2:18" ht="15.95" customHeight="1" thickBot="1">
      <c r="B18" s="394"/>
      <c r="C18" s="395" t="s">
        <v>370</v>
      </c>
      <c r="D18" s="396"/>
      <c r="E18" s="395" t="s">
        <v>371</v>
      </c>
      <c r="F18" s="397"/>
      <c r="R18" s="393"/>
    </row>
    <row r="19" spans="2:18" ht="15.95" customHeight="1" thickBot="1">
      <c r="B19" s="394"/>
      <c r="C19" s="395" t="s">
        <v>372</v>
      </c>
      <c r="D19" s="398"/>
      <c r="E19" s="395" t="s">
        <v>373</v>
      </c>
      <c r="F19" s="399"/>
      <c r="R19" s="393"/>
    </row>
    <row r="20" spans="2:18">
      <c r="B20" s="400"/>
      <c r="C20" s="401"/>
      <c r="D20" s="401"/>
      <c r="E20" s="401"/>
      <c r="F20" s="402"/>
      <c r="R20" s="393"/>
    </row>
    <row r="21" spans="2:18">
      <c r="B21" s="403"/>
      <c r="C21" s="390"/>
      <c r="D21" s="390"/>
      <c r="E21" s="404" t="s">
        <v>375</v>
      </c>
      <c r="F21" s="391"/>
      <c r="R21" s="393"/>
    </row>
    <row r="22" spans="2:18">
      <c r="B22" s="392"/>
      <c r="C22" s="405"/>
      <c r="D22" s="405"/>
      <c r="E22" s="994"/>
      <c r="F22" s="995"/>
      <c r="G22" s="392"/>
      <c r="R22" s="393"/>
    </row>
    <row r="23" spans="2:18">
      <c r="B23" s="981" t="s">
        <v>376</v>
      </c>
      <c r="C23" s="982"/>
      <c r="D23" s="982"/>
      <c r="E23" s="406"/>
      <c r="F23" s="407"/>
      <c r="G23" s="403"/>
      <c r="H23" s="390"/>
      <c r="I23" s="390"/>
      <c r="J23" s="390"/>
      <c r="K23" s="390"/>
      <c r="L23" s="390"/>
      <c r="M23" s="390"/>
      <c r="N23" s="409"/>
      <c r="O23" s="996"/>
      <c r="P23" s="996"/>
      <c r="Q23" s="996"/>
      <c r="R23" s="997"/>
    </row>
    <row r="24" spans="2:18">
      <c r="B24" s="392"/>
      <c r="E24" s="406"/>
      <c r="F24" s="407"/>
      <c r="R24" s="393"/>
    </row>
    <row r="25" spans="2:18">
      <c r="B25" s="981"/>
      <c r="C25" s="982"/>
      <c r="D25" s="982"/>
      <c r="F25" s="393"/>
      <c r="R25" s="393"/>
    </row>
    <row r="26" spans="2:18" ht="13.5" thickBot="1">
      <c r="B26" s="981" t="s">
        <v>377</v>
      </c>
      <c r="C26" s="982"/>
      <c r="D26" s="982"/>
      <c r="E26" s="988"/>
      <c r="F26" s="989"/>
      <c r="R26" s="393"/>
    </row>
    <row r="27" spans="2:18">
      <c r="B27" s="981"/>
      <c r="C27" s="982"/>
      <c r="D27" s="982"/>
      <c r="F27" s="393"/>
      <c r="R27" s="393"/>
    </row>
    <row r="28" spans="2:18" ht="13.5" thickBot="1">
      <c r="B28" s="981" t="s">
        <v>378</v>
      </c>
      <c r="C28" s="982"/>
      <c r="D28" s="982"/>
      <c r="E28" s="988"/>
      <c r="F28" s="989"/>
      <c r="R28" s="393"/>
    </row>
    <row r="29" spans="2:18">
      <c r="B29" s="981"/>
      <c r="C29" s="982"/>
      <c r="D29" s="982"/>
      <c r="F29" s="393"/>
      <c r="R29" s="393"/>
    </row>
    <row r="30" spans="2:18" ht="13.5" thickBot="1">
      <c r="B30" s="410"/>
      <c r="D30" s="408" t="s">
        <v>379</v>
      </c>
      <c r="E30" s="983">
        <f>IF(E26&gt;0,E28/E26,)</f>
        <v>0</v>
      </c>
      <c r="F30" s="984"/>
      <c r="R30" s="393"/>
    </row>
    <row r="31" spans="2:18">
      <c r="B31" s="981"/>
      <c r="C31" s="982"/>
      <c r="D31" s="982"/>
      <c r="F31" s="393"/>
      <c r="R31" s="393"/>
    </row>
    <row r="32" spans="2:18" ht="13.5" thickBot="1">
      <c r="B32" s="392"/>
      <c r="F32" s="393"/>
      <c r="G32" s="392"/>
      <c r="N32" s="411"/>
      <c r="O32" s="411"/>
      <c r="P32" s="411"/>
      <c r="Q32" s="411"/>
      <c r="R32" s="412"/>
    </row>
    <row r="33" spans="2:23">
      <c r="B33" s="985" t="s">
        <v>380</v>
      </c>
      <c r="C33" s="986"/>
      <c r="D33" s="986"/>
      <c r="E33" s="986"/>
      <c r="F33" s="986"/>
      <c r="G33" s="986"/>
      <c r="H33" s="986"/>
      <c r="I33" s="986"/>
      <c r="J33" s="986"/>
      <c r="K33" s="986"/>
      <c r="L33" s="986"/>
      <c r="M33" s="986"/>
      <c r="N33" s="986"/>
      <c r="O33" s="986"/>
      <c r="P33" s="986"/>
      <c r="Q33" s="986"/>
      <c r="R33" s="987"/>
    </row>
    <row r="34" spans="2:23">
      <c r="B34" s="413" t="s">
        <v>381</v>
      </c>
      <c r="C34" s="414"/>
      <c r="D34" s="414"/>
      <c r="E34" s="414"/>
      <c r="F34" s="414"/>
      <c r="G34" s="415">
        <f>K9</f>
        <v>0</v>
      </c>
      <c r="H34" s="416"/>
      <c r="I34" s="416"/>
      <c r="J34" s="415">
        <f>IF(M9&gt;"",M9,K9)</f>
        <v>0</v>
      </c>
      <c r="K34" s="416"/>
      <c r="L34" s="416"/>
      <c r="M34" s="415">
        <f>IF(O9&gt;"",O9,IF(M9="",K9,M9))</f>
        <v>0</v>
      </c>
      <c r="N34" s="416"/>
      <c r="O34" s="416"/>
      <c r="P34" s="415">
        <f>IF(Q9&gt;"",Q9,IF(O9&gt;"",O9,IF(M9&gt;"",M9,K9)))</f>
        <v>0</v>
      </c>
      <c r="Q34" s="416"/>
      <c r="R34" s="417"/>
    </row>
    <row r="35" spans="2:23" ht="15" customHeight="1">
      <c r="B35" s="413" t="s">
        <v>382</v>
      </c>
      <c r="C35" s="414"/>
      <c r="D35" s="414"/>
      <c r="E35" s="414"/>
      <c r="F35" s="414"/>
      <c r="G35" s="418">
        <v>1</v>
      </c>
      <c r="H35" s="418">
        <v>2</v>
      </c>
      <c r="I35" s="418">
        <v>3</v>
      </c>
      <c r="J35" s="418">
        <v>4</v>
      </c>
      <c r="K35" s="418">
        <v>5</v>
      </c>
      <c r="L35" s="418">
        <v>6</v>
      </c>
      <c r="M35" s="418">
        <v>7</v>
      </c>
      <c r="N35" s="418">
        <v>8</v>
      </c>
      <c r="O35" s="418">
        <v>9</v>
      </c>
      <c r="P35" s="418">
        <v>10</v>
      </c>
      <c r="Q35" s="418">
        <v>11</v>
      </c>
      <c r="R35" s="418">
        <v>12</v>
      </c>
    </row>
    <row r="36" spans="2:23" s="422" customFormat="1" ht="1.5" customHeight="1">
      <c r="B36" s="419"/>
      <c r="C36" s="420"/>
      <c r="D36" s="420"/>
      <c r="E36" s="420"/>
      <c r="F36" s="420"/>
      <c r="G36" s="421" t="str">
        <f>G34&amp;" - "&amp;G35</f>
        <v>0 - 1</v>
      </c>
      <c r="H36" s="421" t="str">
        <f>G34&amp;" - "&amp;H35</f>
        <v>0 - 2</v>
      </c>
      <c r="I36" s="421" t="str">
        <f>G34&amp;" - "&amp;I35</f>
        <v>0 - 3</v>
      </c>
      <c r="J36" s="421" t="str">
        <f>J34&amp;" - "&amp;J35</f>
        <v>0 - 4</v>
      </c>
      <c r="K36" s="421" t="str">
        <f>J34&amp;" - "&amp;K35</f>
        <v>0 - 5</v>
      </c>
      <c r="L36" s="421" t="str">
        <f>J34&amp;" - "&amp;L35</f>
        <v>0 - 6</v>
      </c>
      <c r="M36" s="421" t="str">
        <f>M34&amp;" - "&amp;M35</f>
        <v>0 - 7</v>
      </c>
      <c r="N36" s="421" t="str">
        <f>M34&amp;" - "&amp;N35</f>
        <v>0 - 8</v>
      </c>
      <c r="O36" s="421" t="str">
        <f>M34&amp;" - "&amp;O35</f>
        <v>0 - 9</v>
      </c>
      <c r="P36" s="421" t="str">
        <f>P34&amp;" - "&amp;P35</f>
        <v>0 - 10</v>
      </c>
      <c r="Q36" s="421" t="str">
        <f>P34&amp;" - "&amp;Q35</f>
        <v>0 - 11</v>
      </c>
      <c r="R36" s="421" t="str">
        <f>P34&amp;" - "&amp;R35</f>
        <v>0 - 12</v>
      </c>
    </row>
    <row r="37" spans="2:23" ht="15" customHeight="1">
      <c r="B37" s="423" t="s">
        <v>18</v>
      </c>
      <c r="C37" s="424"/>
      <c r="D37" s="424"/>
      <c r="E37" s="424"/>
      <c r="F37" s="425"/>
      <c r="G37" s="426"/>
      <c r="H37" s="426"/>
      <c r="I37" s="426"/>
      <c r="J37" s="426"/>
      <c r="K37" s="426"/>
      <c r="L37" s="426"/>
      <c r="M37" s="426"/>
      <c r="N37" s="426"/>
      <c r="O37" s="426"/>
      <c r="P37" s="426"/>
      <c r="Q37" s="426"/>
      <c r="R37" s="426"/>
    </row>
    <row r="38" spans="2:23">
      <c r="B38" s="423" t="s">
        <v>383</v>
      </c>
      <c r="C38" s="424"/>
      <c r="D38" s="424"/>
      <c r="E38" s="424"/>
      <c r="F38" s="425"/>
      <c r="G38" s="427"/>
      <c r="H38" s="427"/>
      <c r="I38" s="427"/>
      <c r="J38" s="427"/>
      <c r="K38" s="427"/>
      <c r="L38" s="427"/>
      <c r="M38" s="427"/>
      <c r="N38" s="427"/>
      <c r="O38" s="427"/>
      <c r="P38" s="427"/>
      <c r="Q38" s="427"/>
      <c r="R38" s="427"/>
    </row>
    <row r="39" spans="2:23">
      <c r="B39" s="423" t="s">
        <v>384</v>
      </c>
      <c r="C39" s="424"/>
      <c r="D39" s="424"/>
      <c r="E39" s="424"/>
      <c r="F39" s="425"/>
      <c r="G39" s="427"/>
      <c r="H39" s="427"/>
      <c r="I39" s="427"/>
      <c r="J39" s="427"/>
      <c r="K39" s="427"/>
      <c r="L39" s="427"/>
      <c r="M39" s="427"/>
      <c r="N39" s="427"/>
      <c r="O39" s="427"/>
      <c r="P39" s="427"/>
      <c r="Q39" s="427"/>
      <c r="R39" s="427"/>
    </row>
    <row r="40" spans="2:23">
      <c r="B40" s="403" t="s">
        <v>385</v>
      </c>
      <c r="F40" s="402" t="s">
        <v>386</v>
      </c>
      <c r="G40" s="427"/>
      <c r="H40" s="427"/>
      <c r="I40" s="427"/>
      <c r="J40" s="427"/>
      <c r="K40" s="427"/>
      <c r="L40" s="427"/>
      <c r="M40" s="427"/>
      <c r="N40" s="427"/>
      <c r="O40" s="427"/>
      <c r="P40" s="427"/>
      <c r="Q40" s="427"/>
      <c r="R40" s="427"/>
    </row>
    <row r="41" spans="2:23">
      <c r="B41" s="392"/>
      <c r="F41" s="425" t="s">
        <v>387</v>
      </c>
      <c r="G41" s="428"/>
      <c r="H41" s="428"/>
      <c r="I41" s="428"/>
      <c r="J41" s="428"/>
      <c r="K41" s="428"/>
      <c r="L41" s="428"/>
      <c r="M41" s="428"/>
      <c r="N41" s="428"/>
      <c r="O41" s="428"/>
      <c r="P41" s="428"/>
      <c r="Q41" s="428"/>
      <c r="R41" s="428"/>
    </row>
    <row r="42" spans="2:23">
      <c r="B42" s="400" t="s">
        <v>388</v>
      </c>
      <c r="C42" s="401"/>
      <c r="D42" s="401"/>
      <c r="E42" s="401"/>
      <c r="F42" s="402"/>
      <c r="G42" s="429">
        <f>SUM(G39:G41)</f>
        <v>0</v>
      </c>
      <c r="H42" s="429">
        <f t="shared" ref="H42:R42" si="0">SUM(H39:H41)</f>
        <v>0</v>
      </c>
      <c r="I42" s="429">
        <f t="shared" si="0"/>
        <v>0</v>
      </c>
      <c r="J42" s="429">
        <f t="shared" si="0"/>
        <v>0</v>
      </c>
      <c r="K42" s="429">
        <f t="shared" si="0"/>
        <v>0</v>
      </c>
      <c r="L42" s="429">
        <f t="shared" si="0"/>
        <v>0</v>
      </c>
      <c r="M42" s="429">
        <f t="shared" si="0"/>
        <v>0</v>
      </c>
      <c r="N42" s="429">
        <f t="shared" si="0"/>
        <v>0</v>
      </c>
      <c r="O42" s="429">
        <f t="shared" si="0"/>
        <v>0</v>
      </c>
      <c r="P42" s="429">
        <f t="shared" si="0"/>
        <v>0</v>
      </c>
      <c r="Q42" s="429">
        <f t="shared" si="0"/>
        <v>0</v>
      </c>
      <c r="R42" s="429">
        <f t="shared" si="0"/>
        <v>0</v>
      </c>
    </row>
    <row r="43" spans="2:23">
      <c r="B43" s="423" t="s">
        <v>389</v>
      </c>
      <c r="C43" s="424"/>
      <c r="D43" s="424"/>
      <c r="E43" s="424"/>
      <c r="F43" s="425"/>
      <c r="G43" s="427"/>
      <c r="H43" s="429">
        <f>$G43</f>
        <v>0</v>
      </c>
      <c r="I43" s="429">
        <f>$G43</f>
        <v>0</v>
      </c>
      <c r="J43" s="427"/>
      <c r="K43" s="429">
        <f>$J43</f>
        <v>0</v>
      </c>
      <c r="L43" s="429">
        <f>$J43</f>
        <v>0</v>
      </c>
      <c r="M43" s="427"/>
      <c r="N43" s="429">
        <f>$M43</f>
        <v>0</v>
      </c>
      <c r="O43" s="429">
        <f>$M43</f>
        <v>0</v>
      </c>
      <c r="P43" s="427"/>
      <c r="Q43" s="429">
        <f>$P43</f>
        <v>0</v>
      </c>
      <c r="R43" s="429">
        <f>$P43</f>
        <v>0</v>
      </c>
    </row>
    <row r="44" spans="2:23">
      <c r="B44" s="423" t="s">
        <v>390</v>
      </c>
      <c r="C44" s="424"/>
      <c r="D44" s="424"/>
      <c r="E44" s="424"/>
      <c r="F44" s="425"/>
      <c r="G44" s="430" t="str">
        <f>IF(G38&gt;0,G42/G38,"")</f>
        <v/>
      </c>
      <c r="H44" s="430" t="str">
        <f>IF(H38&gt;0,H42/H38,"")</f>
        <v/>
      </c>
      <c r="I44" s="430" t="str">
        <f t="shared" ref="I44:R44" si="1">IF(I38&gt;0,I42/I38,"")</f>
        <v/>
      </c>
      <c r="J44" s="430" t="str">
        <f t="shared" si="1"/>
        <v/>
      </c>
      <c r="K44" s="430" t="str">
        <f t="shared" si="1"/>
        <v/>
      </c>
      <c r="L44" s="430" t="str">
        <f t="shared" si="1"/>
        <v/>
      </c>
      <c r="M44" s="430" t="str">
        <f t="shared" si="1"/>
        <v/>
      </c>
      <c r="N44" s="430" t="str">
        <f t="shared" si="1"/>
        <v/>
      </c>
      <c r="O44" s="430" t="str">
        <f t="shared" si="1"/>
        <v/>
      </c>
      <c r="P44" s="430" t="str">
        <f t="shared" si="1"/>
        <v/>
      </c>
      <c r="Q44" s="430" t="str">
        <f t="shared" si="1"/>
        <v/>
      </c>
      <c r="R44" s="430" t="str">
        <f t="shared" si="1"/>
        <v/>
      </c>
    </row>
    <row r="45" spans="2:23">
      <c r="B45" s="423" t="s">
        <v>391</v>
      </c>
      <c r="C45" s="424"/>
      <c r="D45" s="424"/>
      <c r="E45" s="424"/>
      <c r="F45" s="425"/>
      <c r="G45" s="431" t="str">
        <f>IF(G42&gt;0,G41/G42,"")</f>
        <v/>
      </c>
      <c r="H45" s="431" t="str">
        <f t="shared" ref="H45:R45" si="2">IF(H42&gt;0,H41/H42,"")</f>
        <v/>
      </c>
      <c r="I45" s="431" t="str">
        <f t="shared" si="2"/>
        <v/>
      </c>
      <c r="J45" s="431" t="str">
        <f t="shared" si="2"/>
        <v/>
      </c>
      <c r="K45" s="431" t="str">
        <f t="shared" si="2"/>
        <v/>
      </c>
      <c r="L45" s="431" t="str">
        <f t="shared" si="2"/>
        <v/>
      </c>
      <c r="M45" s="431" t="str">
        <f t="shared" si="2"/>
        <v/>
      </c>
      <c r="N45" s="431" t="str">
        <f t="shared" si="2"/>
        <v/>
      </c>
      <c r="O45" s="431" t="str">
        <f t="shared" si="2"/>
        <v/>
      </c>
      <c r="P45" s="431" t="str">
        <f t="shared" si="2"/>
        <v/>
      </c>
      <c r="Q45" s="431" t="str">
        <f t="shared" si="2"/>
        <v/>
      </c>
      <c r="R45" s="431" t="str">
        <f t="shared" si="2"/>
        <v/>
      </c>
    </row>
    <row r="46" spans="2:23">
      <c r="B46" s="392" t="s">
        <v>392</v>
      </c>
      <c r="F46" s="393"/>
      <c r="G46" s="979"/>
      <c r="H46" s="979"/>
      <c r="I46" s="979"/>
      <c r="J46" s="979"/>
      <c r="K46" s="979"/>
      <c r="L46" s="979"/>
      <c r="M46" s="979"/>
      <c r="N46" s="979"/>
      <c r="O46" s="979"/>
      <c r="P46" s="979"/>
      <c r="Q46" s="979"/>
      <c r="R46" s="979"/>
      <c r="U46" s="432" t="s">
        <v>6</v>
      </c>
      <c r="V46" s="432" t="s">
        <v>36</v>
      </c>
      <c r="W46" s="432" t="s">
        <v>35</v>
      </c>
    </row>
    <row r="47" spans="2:23">
      <c r="B47" s="400" t="s">
        <v>393</v>
      </c>
      <c r="C47" s="401"/>
      <c r="D47" s="401"/>
      <c r="E47" s="401"/>
      <c r="F47" s="402"/>
      <c r="G47" s="980"/>
      <c r="H47" s="980"/>
      <c r="I47" s="980"/>
      <c r="J47" s="980"/>
      <c r="K47" s="980"/>
      <c r="L47" s="980"/>
      <c r="M47" s="980"/>
      <c r="N47" s="980"/>
      <c r="O47" s="980"/>
      <c r="P47" s="980"/>
      <c r="Q47" s="980"/>
      <c r="R47" s="980"/>
    </row>
    <row r="48" spans="2:23">
      <c r="B48" s="950" t="s">
        <v>394</v>
      </c>
      <c r="C48" s="951"/>
      <c r="D48" s="951"/>
      <c r="E48" s="951"/>
      <c r="F48" s="951"/>
      <c r="G48" s="951"/>
      <c r="H48" s="952"/>
      <c r="I48" s="433" t="s">
        <v>395</v>
      </c>
      <c r="J48" s="424"/>
      <c r="K48" s="402"/>
      <c r="L48" s="400"/>
      <c r="M48" s="401"/>
      <c r="N48" s="401"/>
      <c r="O48" s="401"/>
      <c r="P48" s="401"/>
      <c r="Q48" s="401"/>
      <c r="R48" s="402"/>
    </row>
    <row r="49" spans="2:18">
      <c r="B49" s="434" t="s">
        <v>15</v>
      </c>
      <c r="C49" s="953" t="s">
        <v>396</v>
      </c>
      <c r="D49" s="954"/>
      <c r="E49" s="953" t="s">
        <v>397</v>
      </c>
      <c r="F49" s="954"/>
      <c r="G49" s="953"/>
      <c r="H49" s="954"/>
      <c r="I49" s="955" t="s">
        <v>398</v>
      </c>
      <c r="J49" s="956"/>
      <c r="K49" s="956"/>
      <c r="L49" s="956"/>
      <c r="M49" s="956"/>
      <c r="N49" s="956"/>
      <c r="O49" s="956"/>
      <c r="P49" s="956"/>
      <c r="Q49" s="956"/>
      <c r="R49" s="957"/>
    </row>
    <row r="50" spans="2:18">
      <c r="B50" s="964" t="s">
        <v>2</v>
      </c>
      <c r="C50" s="967"/>
      <c r="D50" s="968"/>
      <c r="E50" s="967"/>
      <c r="F50" s="968"/>
      <c r="G50" s="973"/>
      <c r="H50" s="974"/>
      <c r="I50" s="958"/>
      <c r="J50" s="959"/>
      <c r="K50" s="959"/>
      <c r="L50" s="959"/>
      <c r="M50" s="959"/>
      <c r="N50" s="959"/>
      <c r="O50" s="959"/>
      <c r="P50" s="959"/>
      <c r="Q50" s="959"/>
      <c r="R50" s="960"/>
    </row>
    <row r="51" spans="2:18">
      <c r="B51" s="965"/>
      <c r="C51" s="969"/>
      <c r="D51" s="970"/>
      <c r="E51" s="969"/>
      <c r="F51" s="970"/>
      <c r="G51" s="975"/>
      <c r="H51" s="976"/>
      <c r="I51" s="958"/>
      <c r="J51" s="959"/>
      <c r="K51" s="959"/>
      <c r="L51" s="959"/>
      <c r="M51" s="959"/>
      <c r="N51" s="959"/>
      <c r="O51" s="959"/>
      <c r="P51" s="959"/>
      <c r="Q51" s="959"/>
      <c r="R51" s="960"/>
    </row>
    <row r="52" spans="2:18">
      <c r="B52" s="966"/>
      <c r="C52" s="971"/>
      <c r="D52" s="972"/>
      <c r="E52" s="971"/>
      <c r="F52" s="972"/>
      <c r="G52" s="977"/>
      <c r="H52" s="978"/>
      <c r="I52" s="961"/>
      <c r="J52" s="962"/>
      <c r="K52" s="962"/>
      <c r="L52" s="962"/>
      <c r="M52" s="962"/>
      <c r="N52" s="962"/>
      <c r="O52" s="962"/>
      <c r="P52" s="962"/>
      <c r="Q52" s="962"/>
      <c r="R52" s="963"/>
    </row>
    <row r="53" spans="2:18" ht="9.75" customHeight="1">
      <c r="B53" s="423"/>
      <c r="C53" s="424"/>
      <c r="D53" s="424"/>
      <c r="E53" s="424"/>
      <c r="F53" s="424"/>
      <c r="G53" s="424"/>
      <c r="H53" s="424"/>
      <c r="I53" s="424"/>
      <c r="J53" s="424"/>
      <c r="K53" s="425"/>
      <c r="L53" s="937" t="s">
        <v>399</v>
      </c>
      <c r="M53" s="938"/>
      <c r="N53" s="938"/>
      <c r="O53" s="938"/>
      <c r="P53" s="938"/>
      <c r="Q53" s="938"/>
      <c r="R53" s="939"/>
    </row>
    <row r="57" spans="2:18" ht="20.25" customHeight="1" thickBot="1">
      <c r="B57" s="435" t="s">
        <v>400</v>
      </c>
      <c r="C57" s="436"/>
      <c r="D57" s="436"/>
      <c r="E57" s="436"/>
      <c r="F57" s="436"/>
      <c r="G57" s="436"/>
      <c r="J57" s="437"/>
      <c r="K57" s="438" t="s">
        <v>401</v>
      </c>
      <c r="L57" s="940">
        <f>L2</f>
        <v>0</v>
      </c>
      <c r="M57" s="940"/>
      <c r="N57" s="940"/>
      <c r="O57" s="940"/>
      <c r="P57" s="439" t="s">
        <v>361</v>
      </c>
      <c r="Q57" s="941">
        <f>D4</f>
        <v>0</v>
      </c>
      <c r="R57" s="941"/>
    </row>
    <row r="59" spans="2:18">
      <c r="B59" s="942" t="s">
        <v>402</v>
      </c>
      <c r="C59" s="942" t="s">
        <v>92</v>
      </c>
      <c r="D59" s="944" t="s">
        <v>403</v>
      </c>
      <c r="E59" s="945"/>
      <c r="F59" s="945"/>
      <c r="G59" s="945"/>
      <c r="H59" s="945"/>
      <c r="I59" s="944" t="s">
        <v>404</v>
      </c>
      <c r="J59" s="945"/>
      <c r="K59" s="945"/>
      <c r="L59" s="945"/>
      <c r="M59" s="948"/>
      <c r="N59" s="440" t="s">
        <v>405</v>
      </c>
      <c r="O59" s="440" t="s">
        <v>406</v>
      </c>
      <c r="P59" s="440" t="s">
        <v>407</v>
      </c>
      <c r="Q59" s="440" t="s">
        <v>408</v>
      </c>
      <c r="R59" s="440" t="s">
        <v>409</v>
      </c>
    </row>
    <row r="60" spans="2:18">
      <c r="B60" s="943"/>
      <c r="C60" s="943"/>
      <c r="D60" s="946"/>
      <c r="E60" s="947"/>
      <c r="F60" s="947"/>
      <c r="G60" s="947"/>
      <c r="H60" s="947"/>
      <c r="I60" s="946"/>
      <c r="J60" s="947"/>
      <c r="K60" s="947"/>
      <c r="L60" s="947"/>
      <c r="M60" s="949"/>
      <c r="N60" s="441" t="s">
        <v>4</v>
      </c>
      <c r="O60" s="441" t="s">
        <v>18</v>
      </c>
      <c r="P60" s="441" t="s">
        <v>18</v>
      </c>
      <c r="Q60" s="441" t="s">
        <v>410</v>
      </c>
      <c r="R60" s="441" t="s">
        <v>411</v>
      </c>
    </row>
    <row r="61" spans="2:18" ht="36" customHeight="1">
      <c r="B61" s="442"/>
      <c r="C61" s="442"/>
      <c r="D61" s="934"/>
      <c r="E61" s="935"/>
      <c r="F61" s="935"/>
      <c r="G61" s="935"/>
      <c r="H61" s="936"/>
      <c r="I61" s="934"/>
      <c r="J61" s="935"/>
      <c r="K61" s="935"/>
      <c r="L61" s="935"/>
      <c r="M61" s="936"/>
      <c r="N61" s="442"/>
      <c r="O61" s="442"/>
      <c r="P61" s="442"/>
      <c r="Q61" s="442"/>
      <c r="R61" s="442"/>
    </row>
    <row r="62" spans="2:18" ht="36" customHeight="1">
      <c r="B62" s="442"/>
      <c r="C62" s="442"/>
      <c r="D62" s="934"/>
      <c r="E62" s="935"/>
      <c r="F62" s="935"/>
      <c r="G62" s="935"/>
      <c r="H62" s="936"/>
      <c r="I62" s="934"/>
      <c r="J62" s="935"/>
      <c r="K62" s="935"/>
      <c r="L62" s="935"/>
      <c r="M62" s="936"/>
      <c r="N62" s="442"/>
      <c r="O62" s="442"/>
      <c r="P62" s="442"/>
      <c r="Q62" s="442"/>
      <c r="R62" s="442"/>
    </row>
    <row r="63" spans="2:18" ht="36" customHeight="1">
      <c r="B63" s="442"/>
      <c r="C63" s="442"/>
      <c r="D63" s="934"/>
      <c r="E63" s="935"/>
      <c r="F63" s="935"/>
      <c r="G63" s="935"/>
      <c r="H63" s="936"/>
      <c r="I63" s="934"/>
      <c r="J63" s="935"/>
      <c r="K63" s="935"/>
      <c r="L63" s="935"/>
      <c r="M63" s="936"/>
      <c r="N63" s="442"/>
      <c r="O63" s="442"/>
      <c r="P63" s="442"/>
      <c r="Q63" s="442"/>
      <c r="R63" s="442"/>
    </row>
    <row r="64" spans="2:18" ht="36" customHeight="1">
      <c r="B64" s="442"/>
      <c r="C64" s="442"/>
      <c r="D64" s="934"/>
      <c r="E64" s="935"/>
      <c r="F64" s="935"/>
      <c r="G64" s="935"/>
      <c r="H64" s="936"/>
      <c r="I64" s="934"/>
      <c r="J64" s="935"/>
      <c r="K64" s="935"/>
      <c r="L64" s="935"/>
      <c r="M64" s="936"/>
      <c r="N64" s="442"/>
      <c r="O64" s="442"/>
      <c r="P64" s="442"/>
      <c r="Q64" s="442"/>
      <c r="R64" s="442"/>
    </row>
    <row r="65" spans="2:18" ht="36" customHeight="1">
      <c r="B65" s="442"/>
      <c r="C65" s="442"/>
      <c r="D65" s="934"/>
      <c r="E65" s="935"/>
      <c r="F65" s="935"/>
      <c r="G65" s="935"/>
      <c r="H65" s="936"/>
      <c r="I65" s="934"/>
      <c r="J65" s="935"/>
      <c r="K65" s="935"/>
      <c r="L65" s="935"/>
      <c r="M65" s="936"/>
      <c r="N65" s="442"/>
      <c r="O65" s="442"/>
      <c r="P65" s="442"/>
      <c r="Q65" s="442"/>
      <c r="R65" s="442"/>
    </row>
    <row r="66" spans="2:18" ht="36" customHeight="1">
      <c r="B66" s="442"/>
      <c r="C66" s="442"/>
      <c r="D66" s="934"/>
      <c r="E66" s="935"/>
      <c r="F66" s="935"/>
      <c r="G66" s="935"/>
      <c r="H66" s="936"/>
      <c r="I66" s="934"/>
      <c r="J66" s="935"/>
      <c r="K66" s="935"/>
      <c r="L66" s="935"/>
      <c r="M66" s="936"/>
      <c r="N66" s="442"/>
      <c r="O66" s="442"/>
      <c r="P66" s="442"/>
      <c r="Q66" s="442"/>
      <c r="R66" s="442"/>
    </row>
    <row r="67" spans="2:18" ht="36" customHeight="1">
      <c r="B67" s="442"/>
      <c r="C67" s="442"/>
      <c r="D67" s="934"/>
      <c r="E67" s="935"/>
      <c r="F67" s="935"/>
      <c r="G67" s="935"/>
      <c r="H67" s="936"/>
      <c r="I67" s="934"/>
      <c r="J67" s="935"/>
      <c r="K67" s="935"/>
      <c r="L67" s="935"/>
      <c r="M67" s="936"/>
      <c r="N67" s="442"/>
      <c r="O67" s="442"/>
      <c r="P67" s="442"/>
      <c r="Q67" s="442"/>
      <c r="R67" s="442"/>
    </row>
    <row r="68" spans="2:18" ht="36" customHeight="1">
      <c r="B68" s="442"/>
      <c r="C68" s="442"/>
      <c r="D68" s="934"/>
      <c r="E68" s="935"/>
      <c r="F68" s="935"/>
      <c r="G68" s="935"/>
      <c r="H68" s="936"/>
      <c r="I68" s="934"/>
      <c r="J68" s="935"/>
      <c r="K68" s="935"/>
      <c r="L68" s="935"/>
      <c r="M68" s="936"/>
      <c r="N68" s="442"/>
      <c r="O68" s="442"/>
      <c r="P68" s="442"/>
      <c r="Q68" s="442"/>
      <c r="R68" s="442"/>
    </row>
    <row r="69" spans="2:18" ht="36" customHeight="1">
      <c r="B69" s="442"/>
      <c r="C69" s="442"/>
      <c r="D69" s="934"/>
      <c r="E69" s="935"/>
      <c r="F69" s="935"/>
      <c r="G69" s="935"/>
      <c r="H69" s="936"/>
      <c r="I69" s="934"/>
      <c r="J69" s="935"/>
      <c r="K69" s="935"/>
      <c r="L69" s="935"/>
      <c r="M69" s="936"/>
      <c r="N69" s="442"/>
      <c r="O69" s="442"/>
      <c r="P69" s="442"/>
      <c r="Q69" s="442"/>
      <c r="R69" s="442"/>
    </row>
    <row r="70" spans="2:18" ht="36" customHeight="1">
      <c r="B70" s="442"/>
      <c r="C70" s="442"/>
      <c r="D70" s="934"/>
      <c r="E70" s="935"/>
      <c r="F70" s="935"/>
      <c r="G70" s="935"/>
      <c r="H70" s="936"/>
      <c r="I70" s="934"/>
      <c r="J70" s="935"/>
      <c r="K70" s="935"/>
      <c r="L70" s="935"/>
      <c r="M70" s="936"/>
      <c r="N70" s="442"/>
      <c r="O70" s="442"/>
      <c r="P70" s="442"/>
      <c r="Q70" s="442"/>
      <c r="R70" s="442"/>
    </row>
    <row r="71" spans="2:18" ht="36" customHeight="1">
      <c r="B71" s="442"/>
      <c r="C71" s="442"/>
      <c r="D71" s="934"/>
      <c r="E71" s="935"/>
      <c r="F71" s="935"/>
      <c r="G71" s="935"/>
      <c r="H71" s="936"/>
      <c r="I71" s="934"/>
      <c r="J71" s="935"/>
      <c r="K71" s="935"/>
      <c r="L71" s="935"/>
      <c r="M71" s="936"/>
      <c r="N71" s="442"/>
      <c r="O71" s="442"/>
      <c r="P71" s="442"/>
      <c r="Q71" s="442"/>
      <c r="R71" s="442"/>
    </row>
    <row r="72" spans="2:18" ht="36" customHeight="1">
      <c r="B72" s="442"/>
      <c r="C72" s="442"/>
      <c r="D72" s="934"/>
      <c r="E72" s="935"/>
      <c r="F72" s="935"/>
      <c r="G72" s="935"/>
      <c r="H72" s="936"/>
      <c r="I72" s="934"/>
      <c r="J72" s="935"/>
      <c r="K72" s="935"/>
      <c r="L72" s="935"/>
      <c r="M72" s="936"/>
      <c r="N72" s="442"/>
      <c r="O72" s="442"/>
      <c r="P72" s="442"/>
      <c r="Q72" s="442"/>
      <c r="R72" s="442"/>
    </row>
    <row r="73" spans="2:18" ht="36" customHeight="1">
      <c r="B73" s="442"/>
      <c r="C73" s="442"/>
      <c r="D73" s="934"/>
      <c r="E73" s="935"/>
      <c r="F73" s="935"/>
      <c r="G73" s="935"/>
      <c r="H73" s="936"/>
      <c r="I73" s="934"/>
      <c r="J73" s="935"/>
      <c r="K73" s="935"/>
      <c r="L73" s="935"/>
      <c r="M73" s="936"/>
      <c r="N73" s="442"/>
      <c r="O73" s="442"/>
      <c r="P73" s="442"/>
      <c r="Q73" s="442"/>
      <c r="R73" s="442"/>
    </row>
    <row r="74" spans="2:18" ht="36" customHeight="1">
      <c r="B74" s="442"/>
      <c r="C74" s="442"/>
      <c r="D74" s="934"/>
      <c r="E74" s="935"/>
      <c r="F74" s="935"/>
      <c r="G74" s="935"/>
      <c r="H74" s="936"/>
      <c r="I74" s="934"/>
      <c r="J74" s="935"/>
      <c r="K74" s="935"/>
      <c r="L74" s="935"/>
      <c r="M74" s="936"/>
      <c r="N74" s="442"/>
      <c r="O74" s="442"/>
      <c r="P74" s="442"/>
      <c r="Q74" s="442"/>
      <c r="R74" s="442"/>
    </row>
    <row r="75" spans="2:18" ht="36" customHeight="1">
      <c r="B75" s="442"/>
      <c r="C75" s="442"/>
      <c r="D75" s="934"/>
      <c r="E75" s="935"/>
      <c r="F75" s="935"/>
      <c r="G75" s="935"/>
      <c r="H75" s="936"/>
      <c r="I75" s="934"/>
      <c r="J75" s="935"/>
      <c r="K75" s="935"/>
      <c r="L75" s="935"/>
      <c r="M75" s="936"/>
      <c r="N75" s="442"/>
      <c r="O75" s="442"/>
      <c r="P75" s="442"/>
      <c r="Q75" s="442"/>
      <c r="R75" s="442"/>
    </row>
    <row r="76" spans="2:18" ht="36" customHeight="1">
      <c r="B76" s="442"/>
      <c r="C76" s="442"/>
      <c r="D76" s="934"/>
      <c r="E76" s="935"/>
      <c r="F76" s="935"/>
      <c r="G76" s="935"/>
      <c r="H76" s="936"/>
      <c r="I76" s="934"/>
      <c r="J76" s="935"/>
      <c r="K76" s="935"/>
      <c r="L76" s="935"/>
      <c r="M76" s="936"/>
      <c r="N76" s="442"/>
      <c r="O76" s="442"/>
      <c r="P76" s="442"/>
      <c r="Q76" s="442"/>
      <c r="R76" s="442"/>
    </row>
    <row r="77" spans="2:18" ht="36" customHeight="1">
      <c r="B77" s="442"/>
      <c r="C77" s="442"/>
      <c r="D77" s="934"/>
      <c r="E77" s="935"/>
      <c r="F77" s="935"/>
      <c r="G77" s="935"/>
      <c r="H77" s="936"/>
      <c r="I77" s="934"/>
      <c r="J77" s="935"/>
      <c r="K77" s="935"/>
      <c r="L77" s="935"/>
      <c r="M77" s="936"/>
      <c r="N77" s="442"/>
      <c r="O77" s="442"/>
      <c r="P77" s="442"/>
      <c r="Q77" s="442"/>
      <c r="R77" s="442"/>
    </row>
  </sheetData>
  <mergeCells count="104">
    <mergeCell ref="B1:G2"/>
    <mergeCell ref="L2:O2"/>
    <mergeCell ref="D3:F3"/>
    <mergeCell ref="G3:R4"/>
    <mergeCell ref="D4:F4"/>
    <mergeCell ref="B6:J6"/>
    <mergeCell ref="K6:R6"/>
    <mergeCell ref="M7:N7"/>
    <mergeCell ref="O7:P7"/>
    <mergeCell ref="Q7:R7"/>
    <mergeCell ref="K8:L8"/>
    <mergeCell ref="M8:N8"/>
    <mergeCell ref="O8:P8"/>
    <mergeCell ref="Q8:R8"/>
    <mergeCell ref="B7:B8"/>
    <mergeCell ref="C7:D8"/>
    <mergeCell ref="E7:F8"/>
    <mergeCell ref="G7:H8"/>
    <mergeCell ref="I7:J8"/>
    <mergeCell ref="K7:L7"/>
    <mergeCell ref="B25:D25"/>
    <mergeCell ref="B26:D26"/>
    <mergeCell ref="E26:F26"/>
    <mergeCell ref="B27:D27"/>
    <mergeCell ref="B28:D28"/>
    <mergeCell ref="E28:F28"/>
    <mergeCell ref="M9:N10"/>
    <mergeCell ref="O9:P10"/>
    <mergeCell ref="Q9:R10"/>
    <mergeCell ref="E22:F22"/>
    <mergeCell ref="B23:D23"/>
    <mergeCell ref="O23:R23"/>
    <mergeCell ref="B9:B12"/>
    <mergeCell ref="C9:D12"/>
    <mergeCell ref="E9:F12"/>
    <mergeCell ref="G9:H12"/>
    <mergeCell ref="I9:J12"/>
    <mergeCell ref="K9:L10"/>
    <mergeCell ref="M46:M47"/>
    <mergeCell ref="N46:N47"/>
    <mergeCell ref="O46:O47"/>
    <mergeCell ref="P46:P47"/>
    <mergeCell ref="Q46:Q47"/>
    <mergeCell ref="R46:R47"/>
    <mergeCell ref="B29:D29"/>
    <mergeCell ref="E30:F30"/>
    <mergeCell ref="B31:D31"/>
    <mergeCell ref="B33:R33"/>
    <mergeCell ref="G46:G47"/>
    <mergeCell ref="H46:H47"/>
    <mergeCell ref="I46:I47"/>
    <mergeCell ref="J46:J47"/>
    <mergeCell ref="K46:K47"/>
    <mergeCell ref="L46:L47"/>
    <mergeCell ref="L53:R53"/>
    <mergeCell ref="L57:O57"/>
    <mergeCell ref="Q57:R57"/>
    <mergeCell ref="B59:B60"/>
    <mergeCell ref="C59:C60"/>
    <mergeCell ref="D59:H60"/>
    <mergeCell ref="I59:M60"/>
    <mergeCell ref="B48:H48"/>
    <mergeCell ref="C49:D49"/>
    <mergeCell ref="E49:F49"/>
    <mergeCell ref="G49:H49"/>
    <mergeCell ref="I49:R52"/>
    <mergeCell ref="B50:B52"/>
    <mergeCell ref="C50:D52"/>
    <mergeCell ref="E50:F52"/>
    <mergeCell ref="G50:H52"/>
    <mergeCell ref="D64:H64"/>
    <mergeCell ref="I64:M64"/>
    <mergeCell ref="D65:H65"/>
    <mergeCell ref="I65:M65"/>
    <mergeCell ref="D66:H66"/>
    <mergeCell ref="I66:M66"/>
    <mergeCell ref="D61:H61"/>
    <mergeCell ref="I61:M61"/>
    <mergeCell ref="D62:H62"/>
    <mergeCell ref="I62:M62"/>
    <mergeCell ref="D63:H63"/>
    <mergeCell ref="I63:M63"/>
    <mergeCell ref="D70:H70"/>
    <mergeCell ref="I70:M70"/>
    <mergeCell ref="D71:H71"/>
    <mergeCell ref="I71:M71"/>
    <mergeCell ref="D72:H72"/>
    <mergeCell ref="I72:M72"/>
    <mergeCell ref="D67:H67"/>
    <mergeCell ref="I67:M67"/>
    <mergeCell ref="D68:H68"/>
    <mergeCell ref="I68:M68"/>
    <mergeCell ref="D69:H69"/>
    <mergeCell ref="I69:M69"/>
    <mergeCell ref="D76:H76"/>
    <mergeCell ref="I76:M76"/>
    <mergeCell ref="D77:H77"/>
    <mergeCell ref="I77:M77"/>
    <mergeCell ref="D73:H73"/>
    <mergeCell ref="I73:M73"/>
    <mergeCell ref="D74:H74"/>
    <mergeCell ref="I74:M74"/>
    <mergeCell ref="D75:H75"/>
    <mergeCell ref="I75:M75"/>
  </mergeCells>
  <conditionalFormatting sqref="G44:R44">
    <cfRule type="cellIs" dxfId="15" priority="1" stopIfTrue="1" operator="between">
      <formula>G$43*0.9</formula>
      <formula>G$43</formula>
    </cfRule>
    <cfRule type="cellIs" dxfId="14" priority="2" stopIfTrue="1" operator="lessThanOrEqual">
      <formula>G$43*0.9</formula>
    </cfRule>
    <cfRule type="cellIs" dxfId="13" priority="3" stopIfTrue="1" operator="greaterThan">
      <formula>G$43</formula>
    </cfRule>
  </conditionalFormatting>
  <conditionalFormatting sqref="G45:R45">
    <cfRule type="cellIs" dxfId="12" priority="4" stopIfTrue="1" operator="lessThanOrEqual">
      <formula>0.01</formula>
    </cfRule>
    <cfRule type="cellIs" dxfId="11" priority="5" stopIfTrue="1" operator="between">
      <formula>0.01</formula>
      <formula>0.015</formula>
    </cfRule>
    <cfRule type="cellIs" dxfId="10" priority="6" stopIfTrue="1" operator="greaterThan">
      <formula>0.015</formula>
    </cfRule>
  </conditionalFormatting>
  <dataValidations count="1">
    <dataValidation type="list" allowBlank="1" showInputMessage="1" showErrorMessage="1" sqref="G46:R47 JC46:JN47 SY46:TJ47 ACU46:ADF47 AMQ46:ANB47 AWM46:AWX47 BGI46:BGT47 BQE46:BQP47 CAA46:CAL47 CJW46:CKH47 CTS46:CUD47 DDO46:DDZ47 DNK46:DNV47 DXG46:DXR47 EHC46:EHN47 EQY46:ERJ47 FAU46:FBF47 FKQ46:FLB47 FUM46:FUX47 GEI46:GET47 GOE46:GOP47 GYA46:GYL47 HHW46:HIH47 HRS46:HSD47 IBO46:IBZ47 ILK46:ILV47 IVG46:IVR47 JFC46:JFN47 JOY46:JPJ47 JYU46:JZF47 KIQ46:KJB47 KSM46:KSX47 LCI46:LCT47 LME46:LMP47 LWA46:LWL47 MFW46:MGH47 MPS46:MQD47 MZO46:MZZ47 NJK46:NJV47 NTG46:NTR47 ODC46:ODN47 OMY46:ONJ47 OWU46:OXF47 PGQ46:PHB47 PQM46:PQX47 QAI46:QAT47 QKE46:QKP47 QUA46:QUL47 RDW46:REH47 RNS46:ROD47 RXO46:RXZ47 SHK46:SHV47 SRG46:SRR47 TBC46:TBN47 TKY46:TLJ47 TUU46:TVF47 UEQ46:UFB47 UOM46:UOX47 UYI46:UYT47 VIE46:VIP47 VSA46:VSL47 WBW46:WCH47 WLS46:WMD47 WVO46:WVZ47 G65582:R65583 JC65582:JN65583 SY65582:TJ65583 ACU65582:ADF65583 AMQ65582:ANB65583 AWM65582:AWX65583 BGI65582:BGT65583 BQE65582:BQP65583 CAA65582:CAL65583 CJW65582:CKH65583 CTS65582:CUD65583 DDO65582:DDZ65583 DNK65582:DNV65583 DXG65582:DXR65583 EHC65582:EHN65583 EQY65582:ERJ65583 FAU65582:FBF65583 FKQ65582:FLB65583 FUM65582:FUX65583 GEI65582:GET65583 GOE65582:GOP65583 GYA65582:GYL65583 HHW65582:HIH65583 HRS65582:HSD65583 IBO65582:IBZ65583 ILK65582:ILV65583 IVG65582:IVR65583 JFC65582:JFN65583 JOY65582:JPJ65583 JYU65582:JZF65583 KIQ65582:KJB65583 KSM65582:KSX65583 LCI65582:LCT65583 LME65582:LMP65583 LWA65582:LWL65583 MFW65582:MGH65583 MPS65582:MQD65583 MZO65582:MZZ65583 NJK65582:NJV65583 NTG65582:NTR65583 ODC65582:ODN65583 OMY65582:ONJ65583 OWU65582:OXF65583 PGQ65582:PHB65583 PQM65582:PQX65583 QAI65582:QAT65583 QKE65582:QKP65583 QUA65582:QUL65583 RDW65582:REH65583 RNS65582:ROD65583 RXO65582:RXZ65583 SHK65582:SHV65583 SRG65582:SRR65583 TBC65582:TBN65583 TKY65582:TLJ65583 TUU65582:TVF65583 UEQ65582:UFB65583 UOM65582:UOX65583 UYI65582:UYT65583 VIE65582:VIP65583 VSA65582:VSL65583 WBW65582:WCH65583 WLS65582:WMD65583 WVO65582:WVZ65583 G131118:R131119 JC131118:JN131119 SY131118:TJ131119 ACU131118:ADF131119 AMQ131118:ANB131119 AWM131118:AWX131119 BGI131118:BGT131119 BQE131118:BQP131119 CAA131118:CAL131119 CJW131118:CKH131119 CTS131118:CUD131119 DDO131118:DDZ131119 DNK131118:DNV131119 DXG131118:DXR131119 EHC131118:EHN131119 EQY131118:ERJ131119 FAU131118:FBF131119 FKQ131118:FLB131119 FUM131118:FUX131119 GEI131118:GET131119 GOE131118:GOP131119 GYA131118:GYL131119 HHW131118:HIH131119 HRS131118:HSD131119 IBO131118:IBZ131119 ILK131118:ILV131119 IVG131118:IVR131119 JFC131118:JFN131119 JOY131118:JPJ131119 JYU131118:JZF131119 KIQ131118:KJB131119 KSM131118:KSX131119 LCI131118:LCT131119 LME131118:LMP131119 LWA131118:LWL131119 MFW131118:MGH131119 MPS131118:MQD131119 MZO131118:MZZ131119 NJK131118:NJV131119 NTG131118:NTR131119 ODC131118:ODN131119 OMY131118:ONJ131119 OWU131118:OXF131119 PGQ131118:PHB131119 PQM131118:PQX131119 QAI131118:QAT131119 QKE131118:QKP131119 QUA131118:QUL131119 RDW131118:REH131119 RNS131118:ROD131119 RXO131118:RXZ131119 SHK131118:SHV131119 SRG131118:SRR131119 TBC131118:TBN131119 TKY131118:TLJ131119 TUU131118:TVF131119 UEQ131118:UFB131119 UOM131118:UOX131119 UYI131118:UYT131119 VIE131118:VIP131119 VSA131118:VSL131119 WBW131118:WCH131119 WLS131118:WMD131119 WVO131118:WVZ131119 G196654:R196655 JC196654:JN196655 SY196654:TJ196655 ACU196654:ADF196655 AMQ196654:ANB196655 AWM196654:AWX196655 BGI196654:BGT196655 BQE196654:BQP196655 CAA196654:CAL196655 CJW196654:CKH196655 CTS196654:CUD196655 DDO196654:DDZ196655 DNK196654:DNV196655 DXG196654:DXR196655 EHC196654:EHN196655 EQY196654:ERJ196655 FAU196654:FBF196655 FKQ196654:FLB196655 FUM196654:FUX196655 GEI196654:GET196655 GOE196654:GOP196655 GYA196654:GYL196655 HHW196654:HIH196655 HRS196654:HSD196655 IBO196654:IBZ196655 ILK196654:ILV196655 IVG196654:IVR196655 JFC196654:JFN196655 JOY196654:JPJ196655 JYU196654:JZF196655 KIQ196654:KJB196655 KSM196654:KSX196655 LCI196654:LCT196655 LME196654:LMP196655 LWA196654:LWL196655 MFW196654:MGH196655 MPS196654:MQD196655 MZO196654:MZZ196655 NJK196654:NJV196655 NTG196654:NTR196655 ODC196654:ODN196655 OMY196654:ONJ196655 OWU196654:OXF196655 PGQ196654:PHB196655 PQM196654:PQX196655 QAI196654:QAT196655 QKE196654:QKP196655 QUA196654:QUL196655 RDW196654:REH196655 RNS196654:ROD196655 RXO196654:RXZ196655 SHK196654:SHV196655 SRG196654:SRR196655 TBC196654:TBN196655 TKY196654:TLJ196655 TUU196654:TVF196655 UEQ196654:UFB196655 UOM196654:UOX196655 UYI196654:UYT196655 VIE196654:VIP196655 VSA196654:VSL196655 WBW196654:WCH196655 WLS196654:WMD196655 WVO196654:WVZ196655 G262190:R262191 JC262190:JN262191 SY262190:TJ262191 ACU262190:ADF262191 AMQ262190:ANB262191 AWM262190:AWX262191 BGI262190:BGT262191 BQE262190:BQP262191 CAA262190:CAL262191 CJW262190:CKH262191 CTS262190:CUD262191 DDO262190:DDZ262191 DNK262190:DNV262191 DXG262190:DXR262191 EHC262190:EHN262191 EQY262190:ERJ262191 FAU262190:FBF262191 FKQ262190:FLB262191 FUM262190:FUX262191 GEI262190:GET262191 GOE262190:GOP262191 GYA262190:GYL262191 HHW262190:HIH262191 HRS262190:HSD262191 IBO262190:IBZ262191 ILK262190:ILV262191 IVG262190:IVR262191 JFC262190:JFN262191 JOY262190:JPJ262191 JYU262190:JZF262191 KIQ262190:KJB262191 KSM262190:KSX262191 LCI262190:LCT262191 LME262190:LMP262191 LWA262190:LWL262191 MFW262190:MGH262191 MPS262190:MQD262191 MZO262190:MZZ262191 NJK262190:NJV262191 NTG262190:NTR262191 ODC262190:ODN262191 OMY262190:ONJ262191 OWU262190:OXF262191 PGQ262190:PHB262191 PQM262190:PQX262191 QAI262190:QAT262191 QKE262190:QKP262191 QUA262190:QUL262191 RDW262190:REH262191 RNS262190:ROD262191 RXO262190:RXZ262191 SHK262190:SHV262191 SRG262190:SRR262191 TBC262190:TBN262191 TKY262190:TLJ262191 TUU262190:TVF262191 UEQ262190:UFB262191 UOM262190:UOX262191 UYI262190:UYT262191 VIE262190:VIP262191 VSA262190:VSL262191 WBW262190:WCH262191 WLS262190:WMD262191 WVO262190:WVZ262191 G327726:R327727 JC327726:JN327727 SY327726:TJ327727 ACU327726:ADF327727 AMQ327726:ANB327727 AWM327726:AWX327727 BGI327726:BGT327727 BQE327726:BQP327727 CAA327726:CAL327727 CJW327726:CKH327727 CTS327726:CUD327727 DDO327726:DDZ327727 DNK327726:DNV327727 DXG327726:DXR327727 EHC327726:EHN327727 EQY327726:ERJ327727 FAU327726:FBF327727 FKQ327726:FLB327727 FUM327726:FUX327727 GEI327726:GET327727 GOE327726:GOP327727 GYA327726:GYL327727 HHW327726:HIH327727 HRS327726:HSD327727 IBO327726:IBZ327727 ILK327726:ILV327727 IVG327726:IVR327727 JFC327726:JFN327727 JOY327726:JPJ327727 JYU327726:JZF327727 KIQ327726:KJB327727 KSM327726:KSX327727 LCI327726:LCT327727 LME327726:LMP327727 LWA327726:LWL327727 MFW327726:MGH327727 MPS327726:MQD327727 MZO327726:MZZ327727 NJK327726:NJV327727 NTG327726:NTR327727 ODC327726:ODN327727 OMY327726:ONJ327727 OWU327726:OXF327727 PGQ327726:PHB327727 PQM327726:PQX327727 QAI327726:QAT327727 QKE327726:QKP327727 QUA327726:QUL327727 RDW327726:REH327727 RNS327726:ROD327727 RXO327726:RXZ327727 SHK327726:SHV327727 SRG327726:SRR327727 TBC327726:TBN327727 TKY327726:TLJ327727 TUU327726:TVF327727 UEQ327726:UFB327727 UOM327726:UOX327727 UYI327726:UYT327727 VIE327726:VIP327727 VSA327726:VSL327727 WBW327726:WCH327727 WLS327726:WMD327727 WVO327726:WVZ327727 G393262:R393263 JC393262:JN393263 SY393262:TJ393263 ACU393262:ADF393263 AMQ393262:ANB393263 AWM393262:AWX393263 BGI393262:BGT393263 BQE393262:BQP393263 CAA393262:CAL393263 CJW393262:CKH393263 CTS393262:CUD393263 DDO393262:DDZ393263 DNK393262:DNV393263 DXG393262:DXR393263 EHC393262:EHN393263 EQY393262:ERJ393263 FAU393262:FBF393263 FKQ393262:FLB393263 FUM393262:FUX393263 GEI393262:GET393263 GOE393262:GOP393263 GYA393262:GYL393263 HHW393262:HIH393263 HRS393262:HSD393263 IBO393262:IBZ393263 ILK393262:ILV393263 IVG393262:IVR393263 JFC393262:JFN393263 JOY393262:JPJ393263 JYU393262:JZF393263 KIQ393262:KJB393263 KSM393262:KSX393263 LCI393262:LCT393263 LME393262:LMP393263 LWA393262:LWL393263 MFW393262:MGH393263 MPS393262:MQD393263 MZO393262:MZZ393263 NJK393262:NJV393263 NTG393262:NTR393263 ODC393262:ODN393263 OMY393262:ONJ393263 OWU393262:OXF393263 PGQ393262:PHB393263 PQM393262:PQX393263 QAI393262:QAT393263 QKE393262:QKP393263 QUA393262:QUL393263 RDW393262:REH393263 RNS393262:ROD393263 RXO393262:RXZ393263 SHK393262:SHV393263 SRG393262:SRR393263 TBC393262:TBN393263 TKY393262:TLJ393263 TUU393262:TVF393263 UEQ393262:UFB393263 UOM393262:UOX393263 UYI393262:UYT393263 VIE393262:VIP393263 VSA393262:VSL393263 WBW393262:WCH393263 WLS393262:WMD393263 WVO393262:WVZ393263 G458798:R458799 JC458798:JN458799 SY458798:TJ458799 ACU458798:ADF458799 AMQ458798:ANB458799 AWM458798:AWX458799 BGI458798:BGT458799 BQE458798:BQP458799 CAA458798:CAL458799 CJW458798:CKH458799 CTS458798:CUD458799 DDO458798:DDZ458799 DNK458798:DNV458799 DXG458798:DXR458799 EHC458798:EHN458799 EQY458798:ERJ458799 FAU458798:FBF458799 FKQ458798:FLB458799 FUM458798:FUX458799 GEI458798:GET458799 GOE458798:GOP458799 GYA458798:GYL458799 HHW458798:HIH458799 HRS458798:HSD458799 IBO458798:IBZ458799 ILK458798:ILV458799 IVG458798:IVR458799 JFC458798:JFN458799 JOY458798:JPJ458799 JYU458798:JZF458799 KIQ458798:KJB458799 KSM458798:KSX458799 LCI458798:LCT458799 LME458798:LMP458799 LWA458798:LWL458799 MFW458798:MGH458799 MPS458798:MQD458799 MZO458798:MZZ458799 NJK458798:NJV458799 NTG458798:NTR458799 ODC458798:ODN458799 OMY458798:ONJ458799 OWU458798:OXF458799 PGQ458798:PHB458799 PQM458798:PQX458799 QAI458798:QAT458799 QKE458798:QKP458799 QUA458798:QUL458799 RDW458798:REH458799 RNS458798:ROD458799 RXO458798:RXZ458799 SHK458798:SHV458799 SRG458798:SRR458799 TBC458798:TBN458799 TKY458798:TLJ458799 TUU458798:TVF458799 UEQ458798:UFB458799 UOM458798:UOX458799 UYI458798:UYT458799 VIE458798:VIP458799 VSA458798:VSL458799 WBW458798:WCH458799 WLS458798:WMD458799 WVO458798:WVZ458799 G524334:R524335 JC524334:JN524335 SY524334:TJ524335 ACU524334:ADF524335 AMQ524334:ANB524335 AWM524334:AWX524335 BGI524334:BGT524335 BQE524334:BQP524335 CAA524334:CAL524335 CJW524334:CKH524335 CTS524334:CUD524335 DDO524334:DDZ524335 DNK524334:DNV524335 DXG524334:DXR524335 EHC524334:EHN524335 EQY524334:ERJ524335 FAU524334:FBF524335 FKQ524334:FLB524335 FUM524334:FUX524335 GEI524334:GET524335 GOE524334:GOP524335 GYA524334:GYL524335 HHW524334:HIH524335 HRS524334:HSD524335 IBO524334:IBZ524335 ILK524334:ILV524335 IVG524334:IVR524335 JFC524334:JFN524335 JOY524334:JPJ524335 JYU524334:JZF524335 KIQ524334:KJB524335 KSM524334:KSX524335 LCI524334:LCT524335 LME524334:LMP524335 LWA524334:LWL524335 MFW524334:MGH524335 MPS524334:MQD524335 MZO524334:MZZ524335 NJK524334:NJV524335 NTG524334:NTR524335 ODC524334:ODN524335 OMY524334:ONJ524335 OWU524334:OXF524335 PGQ524334:PHB524335 PQM524334:PQX524335 QAI524334:QAT524335 QKE524334:QKP524335 QUA524334:QUL524335 RDW524334:REH524335 RNS524334:ROD524335 RXO524334:RXZ524335 SHK524334:SHV524335 SRG524334:SRR524335 TBC524334:TBN524335 TKY524334:TLJ524335 TUU524334:TVF524335 UEQ524334:UFB524335 UOM524334:UOX524335 UYI524334:UYT524335 VIE524334:VIP524335 VSA524334:VSL524335 WBW524334:WCH524335 WLS524334:WMD524335 WVO524334:WVZ524335 G589870:R589871 JC589870:JN589871 SY589870:TJ589871 ACU589870:ADF589871 AMQ589870:ANB589871 AWM589870:AWX589871 BGI589870:BGT589871 BQE589870:BQP589871 CAA589870:CAL589871 CJW589870:CKH589871 CTS589870:CUD589871 DDO589870:DDZ589871 DNK589870:DNV589871 DXG589870:DXR589871 EHC589870:EHN589871 EQY589870:ERJ589871 FAU589870:FBF589871 FKQ589870:FLB589871 FUM589870:FUX589871 GEI589870:GET589871 GOE589870:GOP589871 GYA589870:GYL589871 HHW589870:HIH589871 HRS589870:HSD589871 IBO589870:IBZ589871 ILK589870:ILV589871 IVG589870:IVR589871 JFC589870:JFN589871 JOY589870:JPJ589871 JYU589870:JZF589871 KIQ589870:KJB589871 KSM589870:KSX589871 LCI589870:LCT589871 LME589870:LMP589871 LWA589870:LWL589871 MFW589870:MGH589871 MPS589870:MQD589871 MZO589870:MZZ589871 NJK589870:NJV589871 NTG589870:NTR589871 ODC589870:ODN589871 OMY589870:ONJ589871 OWU589870:OXF589871 PGQ589870:PHB589871 PQM589870:PQX589871 QAI589870:QAT589871 QKE589870:QKP589871 QUA589870:QUL589871 RDW589870:REH589871 RNS589870:ROD589871 RXO589870:RXZ589871 SHK589870:SHV589871 SRG589870:SRR589871 TBC589870:TBN589871 TKY589870:TLJ589871 TUU589870:TVF589871 UEQ589870:UFB589871 UOM589870:UOX589871 UYI589870:UYT589871 VIE589870:VIP589871 VSA589870:VSL589871 WBW589870:WCH589871 WLS589870:WMD589871 WVO589870:WVZ589871 G655406:R655407 JC655406:JN655407 SY655406:TJ655407 ACU655406:ADF655407 AMQ655406:ANB655407 AWM655406:AWX655407 BGI655406:BGT655407 BQE655406:BQP655407 CAA655406:CAL655407 CJW655406:CKH655407 CTS655406:CUD655407 DDO655406:DDZ655407 DNK655406:DNV655407 DXG655406:DXR655407 EHC655406:EHN655407 EQY655406:ERJ655407 FAU655406:FBF655407 FKQ655406:FLB655407 FUM655406:FUX655407 GEI655406:GET655407 GOE655406:GOP655407 GYA655406:GYL655407 HHW655406:HIH655407 HRS655406:HSD655407 IBO655406:IBZ655407 ILK655406:ILV655407 IVG655406:IVR655407 JFC655406:JFN655407 JOY655406:JPJ655407 JYU655406:JZF655407 KIQ655406:KJB655407 KSM655406:KSX655407 LCI655406:LCT655407 LME655406:LMP655407 LWA655406:LWL655407 MFW655406:MGH655407 MPS655406:MQD655407 MZO655406:MZZ655407 NJK655406:NJV655407 NTG655406:NTR655407 ODC655406:ODN655407 OMY655406:ONJ655407 OWU655406:OXF655407 PGQ655406:PHB655407 PQM655406:PQX655407 QAI655406:QAT655407 QKE655406:QKP655407 QUA655406:QUL655407 RDW655406:REH655407 RNS655406:ROD655407 RXO655406:RXZ655407 SHK655406:SHV655407 SRG655406:SRR655407 TBC655406:TBN655407 TKY655406:TLJ655407 TUU655406:TVF655407 UEQ655406:UFB655407 UOM655406:UOX655407 UYI655406:UYT655407 VIE655406:VIP655407 VSA655406:VSL655407 WBW655406:WCH655407 WLS655406:WMD655407 WVO655406:WVZ655407 G720942:R720943 JC720942:JN720943 SY720942:TJ720943 ACU720942:ADF720943 AMQ720942:ANB720943 AWM720942:AWX720943 BGI720942:BGT720943 BQE720942:BQP720943 CAA720942:CAL720943 CJW720942:CKH720943 CTS720942:CUD720943 DDO720942:DDZ720943 DNK720942:DNV720943 DXG720942:DXR720943 EHC720942:EHN720943 EQY720942:ERJ720943 FAU720942:FBF720943 FKQ720942:FLB720943 FUM720942:FUX720943 GEI720942:GET720943 GOE720942:GOP720943 GYA720942:GYL720943 HHW720942:HIH720943 HRS720942:HSD720943 IBO720942:IBZ720943 ILK720942:ILV720943 IVG720942:IVR720943 JFC720942:JFN720943 JOY720942:JPJ720943 JYU720942:JZF720943 KIQ720942:KJB720943 KSM720942:KSX720943 LCI720942:LCT720943 LME720942:LMP720943 LWA720942:LWL720943 MFW720942:MGH720943 MPS720942:MQD720943 MZO720942:MZZ720943 NJK720942:NJV720943 NTG720942:NTR720943 ODC720942:ODN720943 OMY720942:ONJ720943 OWU720942:OXF720943 PGQ720942:PHB720943 PQM720942:PQX720943 QAI720942:QAT720943 QKE720942:QKP720943 QUA720942:QUL720943 RDW720942:REH720943 RNS720942:ROD720943 RXO720942:RXZ720943 SHK720942:SHV720943 SRG720942:SRR720943 TBC720942:TBN720943 TKY720942:TLJ720943 TUU720942:TVF720943 UEQ720942:UFB720943 UOM720942:UOX720943 UYI720942:UYT720943 VIE720942:VIP720943 VSA720942:VSL720943 WBW720942:WCH720943 WLS720942:WMD720943 WVO720942:WVZ720943 G786478:R786479 JC786478:JN786479 SY786478:TJ786479 ACU786478:ADF786479 AMQ786478:ANB786479 AWM786478:AWX786479 BGI786478:BGT786479 BQE786478:BQP786479 CAA786478:CAL786479 CJW786478:CKH786479 CTS786478:CUD786479 DDO786478:DDZ786479 DNK786478:DNV786479 DXG786478:DXR786479 EHC786478:EHN786479 EQY786478:ERJ786479 FAU786478:FBF786479 FKQ786478:FLB786479 FUM786478:FUX786479 GEI786478:GET786479 GOE786478:GOP786479 GYA786478:GYL786479 HHW786478:HIH786479 HRS786478:HSD786479 IBO786478:IBZ786479 ILK786478:ILV786479 IVG786478:IVR786479 JFC786478:JFN786479 JOY786478:JPJ786479 JYU786478:JZF786479 KIQ786478:KJB786479 KSM786478:KSX786479 LCI786478:LCT786479 LME786478:LMP786479 LWA786478:LWL786479 MFW786478:MGH786479 MPS786478:MQD786479 MZO786478:MZZ786479 NJK786478:NJV786479 NTG786478:NTR786479 ODC786478:ODN786479 OMY786478:ONJ786479 OWU786478:OXF786479 PGQ786478:PHB786479 PQM786478:PQX786479 QAI786478:QAT786479 QKE786478:QKP786479 QUA786478:QUL786479 RDW786478:REH786479 RNS786478:ROD786479 RXO786478:RXZ786479 SHK786478:SHV786479 SRG786478:SRR786479 TBC786478:TBN786479 TKY786478:TLJ786479 TUU786478:TVF786479 UEQ786478:UFB786479 UOM786478:UOX786479 UYI786478:UYT786479 VIE786478:VIP786479 VSA786478:VSL786479 WBW786478:WCH786479 WLS786478:WMD786479 WVO786478:WVZ786479 G852014:R852015 JC852014:JN852015 SY852014:TJ852015 ACU852014:ADF852015 AMQ852014:ANB852015 AWM852014:AWX852015 BGI852014:BGT852015 BQE852014:BQP852015 CAA852014:CAL852015 CJW852014:CKH852015 CTS852014:CUD852015 DDO852014:DDZ852015 DNK852014:DNV852015 DXG852014:DXR852015 EHC852014:EHN852015 EQY852014:ERJ852015 FAU852014:FBF852015 FKQ852014:FLB852015 FUM852014:FUX852015 GEI852014:GET852015 GOE852014:GOP852015 GYA852014:GYL852015 HHW852014:HIH852015 HRS852014:HSD852015 IBO852014:IBZ852015 ILK852014:ILV852015 IVG852014:IVR852015 JFC852014:JFN852015 JOY852014:JPJ852015 JYU852014:JZF852015 KIQ852014:KJB852015 KSM852014:KSX852015 LCI852014:LCT852015 LME852014:LMP852015 LWA852014:LWL852015 MFW852014:MGH852015 MPS852014:MQD852015 MZO852014:MZZ852015 NJK852014:NJV852015 NTG852014:NTR852015 ODC852014:ODN852015 OMY852014:ONJ852015 OWU852014:OXF852015 PGQ852014:PHB852015 PQM852014:PQX852015 QAI852014:QAT852015 QKE852014:QKP852015 QUA852014:QUL852015 RDW852014:REH852015 RNS852014:ROD852015 RXO852014:RXZ852015 SHK852014:SHV852015 SRG852014:SRR852015 TBC852014:TBN852015 TKY852014:TLJ852015 TUU852014:TVF852015 UEQ852014:UFB852015 UOM852014:UOX852015 UYI852014:UYT852015 VIE852014:VIP852015 VSA852014:VSL852015 WBW852014:WCH852015 WLS852014:WMD852015 WVO852014:WVZ852015 G917550:R917551 JC917550:JN917551 SY917550:TJ917551 ACU917550:ADF917551 AMQ917550:ANB917551 AWM917550:AWX917551 BGI917550:BGT917551 BQE917550:BQP917551 CAA917550:CAL917551 CJW917550:CKH917551 CTS917550:CUD917551 DDO917550:DDZ917551 DNK917550:DNV917551 DXG917550:DXR917551 EHC917550:EHN917551 EQY917550:ERJ917551 FAU917550:FBF917551 FKQ917550:FLB917551 FUM917550:FUX917551 GEI917550:GET917551 GOE917550:GOP917551 GYA917550:GYL917551 HHW917550:HIH917551 HRS917550:HSD917551 IBO917550:IBZ917551 ILK917550:ILV917551 IVG917550:IVR917551 JFC917550:JFN917551 JOY917550:JPJ917551 JYU917550:JZF917551 KIQ917550:KJB917551 KSM917550:KSX917551 LCI917550:LCT917551 LME917550:LMP917551 LWA917550:LWL917551 MFW917550:MGH917551 MPS917550:MQD917551 MZO917550:MZZ917551 NJK917550:NJV917551 NTG917550:NTR917551 ODC917550:ODN917551 OMY917550:ONJ917551 OWU917550:OXF917551 PGQ917550:PHB917551 PQM917550:PQX917551 QAI917550:QAT917551 QKE917550:QKP917551 QUA917550:QUL917551 RDW917550:REH917551 RNS917550:ROD917551 RXO917550:RXZ917551 SHK917550:SHV917551 SRG917550:SRR917551 TBC917550:TBN917551 TKY917550:TLJ917551 TUU917550:TVF917551 UEQ917550:UFB917551 UOM917550:UOX917551 UYI917550:UYT917551 VIE917550:VIP917551 VSA917550:VSL917551 WBW917550:WCH917551 WLS917550:WMD917551 WVO917550:WVZ917551 G983086:R983087 JC983086:JN983087 SY983086:TJ983087 ACU983086:ADF983087 AMQ983086:ANB983087 AWM983086:AWX983087 BGI983086:BGT983087 BQE983086:BQP983087 CAA983086:CAL983087 CJW983086:CKH983087 CTS983086:CUD983087 DDO983086:DDZ983087 DNK983086:DNV983087 DXG983086:DXR983087 EHC983086:EHN983087 EQY983086:ERJ983087 FAU983086:FBF983087 FKQ983086:FLB983087 FUM983086:FUX983087 GEI983086:GET983087 GOE983086:GOP983087 GYA983086:GYL983087 HHW983086:HIH983087 HRS983086:HSD983087 IBO983086:IBZ983087 ILK983086:ILV983087 IVG983086:IVR983087 JFC983086:JFN983087 JOY983086:JPJ983087 JYU983086:JZF983087 KIQ983086:KJB983087 KSM983086:KSX983087 LCI983086:LCT983087 LME983086:LMP983087 LWA983086:LWL983087 MFW983086:MGH983087 MPS983086:MQD983087 MZO983086:MZZ983087 NJK983086:NJV983087 NTG983086:NTR983087 ODC983086:ODN983087 OMY983086:ONJ983087 OWU983086:OXF983087 PGQ983086:PHB983087 PQM983086:PQX983087 QAI983086:QAT983087 QKE983086:QKP983087 QUA983086:QUL983087 RDW983086:REH983087 RNS983086:ROD983087 RXO983086:RXZ983087 SHK983086:SHV983087 SRG983086:SRR983087 TBC983086:TBN983087 TKY983086:TLJ983087 TUU983086:TVF983087 UEQ983086:UFB983087 UOM983086:UOX983087 UYI983086:UYT983087 VIE983086:VIP983087 VSA983086:VSL983087 WBW983086:WCH983087 WLS983086:WMD983087 WVO983086:WVZ983087" xr:uid="{E6845850-EAC9-47A0-BF83-204A54CF276A}">
      <formula1>$T$46:$W$46</formula1>
    </dataValidation>
  </dataValidations>
  <pageMargins left="0.25" right="0.25" top="0.25" bottom="0" header="0.5" footer="0.25"/>
  <pageSetup scale="78" fitToHeight="2" orientation="landscape" r:id="rId1"/>
  <headerFooter alignWithMargins="0">
    <oddFooter>&amp;L&amp;F;&amp;D</oddFooter>
  </headerFooter>
  <rowBreaks count="1" manualBreakCount="1">
    <brk id="5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15</xdr:col>
                    <xdr:colOff>19050</xdr:colOff>
                    <xdr:row>0</xdr:row>
                    <xdr:rowOff>133350</xdr:rowOff>
                  </from>
                  <to>
                    <xdr:col>17</xdr:col>
                    <xdr:colOff>638175</xdr:colOff>
                    <xdr:row>1</xdr:row>
                    <xdr:rowOff>66675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15</xdr:col>
                    <xdr:colOff>19050</xdr:colOff>
                    <xdr:row>1</xdr:row>
                    <xdr:rowOff>38100</xdr:rowOff>
                  </from>
                  <to>
                    <xdr:col>17</xdr:col>
                    <xdr:colOff>638175</xdr:colOff>
                    <xdr:row>1</xdr:row>
                    <xdr:rowOff>257175</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4</xdr:col>
                    <xdr:colOff>66675</xdr:colOff>
                    <xdr:row>21</xdr:row>
                    <xdr:rowOff>133350</xdr:rowOff>
                  </from>
                  <to>
                    <xdr:col>5</xdr:col>
                    <xdr:colOff>0</xdr:colOff>
                    <xdr:row>23</xdr:row>
                    <xdr:rowOff>19050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4</xdr:col>
                    <xdr:colOff>28575</xdr:colOff>
                    <xdr:row>21</xdr:row>
                    <xdr:rowOff>57150</xdr:rowOff>
                  </from>
                  <to>
                    <xdr:col>5</xdr:col>
                    <xdr:colOff>590550</xdr:colOff>
                    <xdr:row>24</xdr:row>
                    <xdr:rowOff>95250</xdr:rowOff>
                  </to>
                </anchor>
              </controlPr>
            </control>
          </mc:Choice>
        </mc:AlternateContent>
        <mc:AlternateContent xmlns:mc="http://schemas.openxmlformats.org/markup-compatibility/2006">
          <mc:Choice Requires="x14">
            <control shapeId="24581" r:id="rId8" name="Option Button 5">
              <controlPr defaultSize="0" autoFill="0" autoLine="0" autoPict="0">
                <anchor moveWithCells="1">
                  <from>
                    <xdr:col>4</xdr:col>
                    <xdr:colOff>76200</xdr:colOff>
                    <xdr:row>23</xdr:row>
                    <xdr:rowOff>19050</xdr:rowOff>
                  </from>
                  <to>
                    <xdr:col>5</xdr:col>
                    <xdr:colOff>9525</xdr:colOff>
                    <xdr:row>24</xdr:row>
                    <xdr:rowOff>76200</xdr:rowOff>
                  </to>
                </anchor>
              </controlPr>
            </control>
          </mc:Choice>
        </mc:AlternateContent>
        <mc:AlternateContent xmlns:mc="http://schemas.openxmlformats.org/markup-compatibility/2006">
          <mc:Choice Requires="x14">
            <control shapeId="24582" r:id="rId9" name="Option Button 6">
              <controlPr defaultSize="0" autoFill="0" autoLine="0" autoPict="0">
                <anchor moveWithCells="1">
                  <from>
                    <xdr:col>5</xdr:col>
                    <xdr:colOff>0</xdr:colOff>
                    <xdr:row>21</xdr:row>
                    <xdr:rowOff>133350</xdr:rowOff>
                  </from>
                  <to>
                    <xdr:col>5</xdr:col>
                    <xdr:colOff>581025</xdr:colOff>
                    <xdr:row>23</xdr:row>
                    <xdr:rowOff>19050</xdr:rowOff>
                  </to>
                </anchor>
              </controlPr>
            </control>
          </mc:Choice>
        </mc:AlternateContent>
        <mc:AlternateContent xmlns:mc="http://schemas.openxmlformats.org/markup-compatibility/2006">
          <mc:Choice Requires="x14">
            <control shapeId="24583" r:id="rId10" name="Option Button 7">
              <controlPr defaultSize="0" autoFill="0" autoLine="0" autoPict="0">
                <anchor moveWithCells="1">
                  <from>
                    <xdr:col>5</xdr:col>
                    <xdr:colOff>0</xdr:colOff>
                    <xdr:row>23</xdr:row>
                    <xdr:rowOff>19050</xdr:rowOff>
                  </from>
                  <to>
                    <xdr:col>5</xdr:col>
                    <xdr:colOff>581025</xdr:colOff>
                    <xdr:row>24</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4DE10-CAE7-4786-A4C2-1CF4372F5E9E}">
  <sheetPr codeName="Sheet22">
    <tabColor theme="5" tint="0.59999389629810485"/>
    <pageSetUpPr fitToPage="1"/>
  </sheetPr>
  <dimension ref="B1:W77"/>
  <sheetViews>
    <sheetView topLeftCell="A6" zoomScaleNormal="100" workbookViewId="0">
      <selection activeCell="F44" sqref="F44"/>
    </sheetView>
  </sheetViews>
  <sheetFormatPr defaultRowHeight="12.75"/>
  <cols>
    <col min="1" max="1" width="2.42578125" style="382" customWidth="1"/>
    <col min="2" max="18" width="9.42578125" style="382" customWidth="1"/>
    <col min="19" max="19" width="2.5703125" style="382" customWidth="1"/>
    <col min="20" max="256" width="8.85546875" style="382"/>
    <col min="257" max="257" width="2.42578125" style="382" customWidth="1"/>
    <col min="258" max="274" width="9.42578125" style="382" customWidth="1"/>
    <col min="275" max="275" width="2.5703125" style="382" customWidth="1"/>
    <col min="276" max="512" width="8.85546875" style="382"/>
    <col min="513" max="513" width="2.42578125" style="382" customWidth="1"/>
    <col min="514" max="530" width="9.42578125" style="382" customWidth="1"/>
    <col min="531" max="531" width="2.5703125" style="382" customWidth="1"/>
    <col min="532" max="768" width="8.85546875" style="382"/>
    <col min="769" max="769" width="2.42578125" style="382" customWidth="1"/>
    <col min="770" max="786" width="9.42578125" style="382" customWidth="1"/>
    <col min="787" max="787" width="2.5703125" style="382" customWidth="1"/>
    <col min="788" max="1024" width="8.85546875" style="382"/>
    <col min="1025" max="1025" width="2.42578125" style="382" customWidth="1"/>
    <col min="1026" max="1042" width="9.42578125" style="382" customWidth="1"/>
    <col min="1043" max="1043" width="2.5703125" style="382" customWidth="1"/>
    <col min="1044" max="1280" width="8.85546875" style="382"/>
    <col min="1281" max="1281" width="2.42578125" style="382" customWidth="1"/>
    <col min="1282" max="1298" width="9.42578125" style="382" customWidth="1"/>
    <col min="1299" max="1299" width="2.5703125" style="382" customWidth="1"/>
    <col min="1300" max="1536" width="8.85546875" style="382"/>
    <col min="1537" max="1537" width="2.42578125" style="382" customWidth="1"/>
    <col min="1538" max="1554" width="9.42578125" style="382" customWidth="1"/>
    <col min="1555" max="1555" width="2.5703125" style="382" customWidth="1"/>
    <col min="1556" max="1792" width="8.85546875" style="382"/>
    <col min="1793" max="1793" width="2.42578125" style="382" customWidth="1"/>
    <col min="1794" max="1810" width="9.42578125" style="382" customWidth="1"/>
    <col min="1811" max="1811" width="2.5703125" style="382" customWidth="1"/>
    <col min="1812" max="2048" width="8.85546875" style="382"/>
    <col min="2049" max="2049" width="2.42578125" style="382" customWidth="1"/>
    <col min="2050" max="2066" width="9.42578125" style="382" customWidth="1"/>
    <col min="2067" max="2067" width="2.5703125" style="382" customWidth="1"/>
    <col min="2068" max="2304" width="8.85546875" style="382"/>
    <col min="2305" max="2305" width="2.42578125" style="382" customWidth="1"/>
    <col min="2306" max="2322" width="9.42578125" style="382" customWidth="1"/>
    <col min="2323" max="2323" width="2.5703125" style="382" customWidth="1"/>
    <col min="2324" max="2560" width="8.85546875" style="382"/>
    <col min="2561" max="2561" width="2.42578125" style="382" customWidth="1"/>
    <col min="2562" max="2578" width="9.42578125" style="382" customWidth="1"/>
    <col min="2579" max="2579" width="2.5703125" style="382" customWidth="1"/>
    <col min="2580" max="2816" width="8.85546875" style="382"/>
    <col min="2817" max="2817" width="2.42578125" style="382" customWidth="1"/>
    <col min="2818" max="2834" width="9.42578125" style="382" customWidth="1"/>
    <col min="2835" max="2835" width="2.5703125" style="382" customWidth="1"/>
    <col min="2836" max="3072" width="8.85546875" style="382"/>
    <col min="3073" max="3073" width="2.42578125" style="382" customWidth="1"/>
    <col min="3074" max="3090" width="9.42578125" style="382" customWidth="1"/>
    <col min="3091" max="3091" width="2.5703125" style="382" customWidth="1"/>
    <col min="3092" max="3328" width="8.85546875" style="382"/>
    <col min="3329" max="3329" width="2.42578125" style="382" customWidth="1"/>
    <col min="3330" max="3346" width="9.42578125" style="382" customWidth="1"/>
    <col min="3347" max="3347" width="2.5703125" style="382" customWidth="1"/>
    <col min="3348" max="3584" width="8.85546875" style="382"/>
    <col min="3585" max="3585" width="2.42578125" style="382" customWidth="1"/>
    <col min="3586" max="3602" width="9.42578125" style="382" customWidth="1"/>
    <col min="3603" max="3603" width="2.5703125" style="382" customWidth="1"/>
    <col min="3604" max="3840" width="8.85546875" style="382"/>
    <col min="3841" max="3841" width="2.42578125" style="382" customWidth="1"/>
    <col min="3842" max="3858" width="9.42578125" style="382" customWidth="1"/>
    <col min="3859" max="3859" width="2.5703125" style="382" customWidth="1"/>
    <col min="3860" max="4096" width="8.85546875" style="382"/>
    <col min="4097" max="4097" width="2.42578125" style="382" customWidth="1"/>
    <col min="4098" max="4114" width="9.42578125" style="382" customWidth="1"/>
    <col min="4115" max="4115" width="2.5703125" style="382" customWidth="1"/>
    <col min="4116" max="4352" width="8.85546875" style="382"/>
    <col min="4353" max="4353" width="2.42578125" style="382" customWidth="1"/>
    <col min="4354" max="4370" width="9.42578125" style="382" customWidth="1"/>
    <col min="4371" max="4371" width="2.5703125" style="382" customWidth="1"/>
    <col min="4372" max="4608" width="8.85546875" style="382"/>
    <col min="4609" max="4609" width="2.42578125" style="382" customWidth="1"/>
    <col min="4610" max="4626" width="9.42578125" style="382" customWidth="1"/>
    <col min="4627" max="4627" width="2.5703125" style="382" customWidth="1"/>
    <col min="4628" max="4864" width="8.85546875" style="382"/>
    <col min="4865" max="4865" width="2.42578125" style="382" customWidth="1"/>
    <col min="4866" max="4882" width="9.42578125" style="382" customWidth="1"/>
    <col min="4883" max="4883" width="2.5703125" style="382" customWidth="1"/>
    <col min="4884" max="5120" width="8.85546875" style="382"/>
    <col min="5121" max="5121" width="2.42578125" style="382" customWidth="1"/>
    <col min="5122" max="5138" width="9.42578125" style="382" customWidth="1"/>
    <col min="5139" max="5139" width="2.5703125" style="382" customWidth="1"/>
    <col min="5140" max="5376" width="8.85546875" style="382"/>
    <col min="5377" max="5377" width="2.42578125" style="382" customWidth="1"/>
    <col min="5378" max="5394" width="9.42578125" style="382" customWidth="1"/>
    <col min="5395" max="5395" width="2.5703125" style="382" customWidth="1"/>
    <col min="5396" max="5632" width="8.85546875" style="382"/>
    <col min="5633" max="5633" width="2.42578125" style="382" customWidth="1"/>
    <col min="5634" max="5650" width="9.42578125" style="382" customWidth="1"/>
    <col min="5651" max="5651" width="2.5703125" style="382" customWidth="1"/>
    <col min="5652" max="5888" width="8.85546875" style="382"/>
    <col min="5889" max="5889" width="2.42578125" style="382" customWidth="1"/>
    <col min="5890" max="5906" width="9.42578125" style="382" customWidth="1"/>
    <col min="5907" max="5907" width="2.5703125" style="382" customWidth="1"/>
    <col min="5908" max="6144" width="8.85546875" style="382"/>
    <col min="6145" max="6145" width="2.42578125" style="382" customWidth="1"/>
    <col min="6146" max="6162" width="9.42578125" style="382" customWidth="1"/>
    <col min="6163" max="6163" width="2.5703125" style="382" customWidth="1"/>
    <col min="6164" max="6400" width="8.85546875" style="382"/>
    <col min="6401" max="6401" width="2.42578125" style="382" customWidth="1"/>
    <col min="6402" max="6418" width="9.42578125" style="382" customWidth="1"/>
    <col min="6419" max="6419" width="2.5703125" style="382" customWidth="1"/>
    <col min="6420" max="6656" width="8.85546875" style="382"/>
    <col min="6657" max="6657" width="2.42578125" style="382" customWidth="1"/>
    <col min="6658" max="6674" width="9.42578125" style="382" customWidth="1"/>
    <col min="6675" max="6675" width="2.5703125" style="382" customWidth="1"/>
    <col min="6676" max="6912" width="8.85546875" style="382"/>
    <col min="6913" max="6913" width="2.42578125" style="382" customWidth="1"/>
    <col min="6914" max="6930" width="9.42578125" style="382" customWidth="1"/>
    <col min="6931" max="6931" width="2.5703125" style="382" customWidth="1"/>
    <col min="6932" max="7168" width="8.85546875" style="382"/>
    <col min="7169" max="7169" width="2.42578125" style="382" customWidth="1"/>
    <col min="7170" max="7186" width="9.42578125" style="382" customWidth="1"/>
    <col min="7187" max="7187" width="2.5703125" style="382" customWidth="1"/>
    <col min="7188" max="7424" width="8.85546875" style="382"/>
    <col min="7425" max="7425" width="2.42578125" style="382" customWidth="1"/>
    <col min="7426" max="7442" width="9.42578125" style="382" customWidth="1"/>
    <col min="7443" max="7443" width="2.5703125" style="382" customWidth="1"/>
    <col min="7444" max="7680" width="8.85546875" style="382"/>
    <col min="7681" max="7681" width="2.42578125" style="382" customWidth="1"/>
    <col min="7682" max="7698" width="9.42578125" style="382" customWidth="1"/>
    <col min="7699" max="7699" width="2.5703125" style="382" customWidth="1"/>
    <col min="7700" max="7936" width="8.85546875" style="382"/>
    <col min="7937" max="7937" width="2.42578125" style="382" customWidth="1"/>
    <col min="7938" max="7954" width="9.42578125" style="382" customWidth="1"/>
    <col min="7955" max="7955" width="2.5703125" style="382" customWidth="1"/>
    <col min="7956" max="8192" width="8.85546875" style="382"/>
    <col min="8193" max="8193" width="2.42578125" style="382" customWidth="1"/>
    <col min="8194" max="8210" width="9.42578125" style="382" customWidth="1"/>
    <col min="8211" max="8211" width="2.5703125" style="382" customWidth="1"/>
    <col min="8212" max="8448" width="8.85546875" style="382"/>
    <col min="8449" max="8449" width="2.42578125" style="382" customWidth="1"/>
    <col min="8450" max="8466" width="9.42578125" style="382" customWidth="1"/>
    <col min="8467" max="8467" width="2.5703125" style="382" customWidth="1"/>
    <col min="8468" max="8704" width="8.85546875" style="382"/>
    <col min="8705" max="8705" width="2.42578125" style="382" customWidth="1"/>
    <col min="8706" max="8722" width="9.42578125" style="382" customWidth="1"/>
    <col min="8723" max="8723" width="2.5703125" style="382" customWidth="1"/>
    <col min="8724" max="8960" width="8.85546875" style="382"/>
    <col min="8961" max="8961" width="2.42578125" style="382" customWidth="1"/>
    <col min="8962" max="8978" width="9.42578125" style="382" customWidth="1"/>
    <col min="8979" max="8979" width="2.5703125" style="382" customWidth="1"/>
    <col min="8980" max="9216" width="8.85546875" style="382"/>
    <col min="9217" max="9217" width="2.42578125" style="382" customWidth="1"/>
    <col min="9218" max="9234" width="9.42578125" style="382" customWidth="1"/>
    <col min="9235" max="9235" width="2.5703125" style="382" customWidth="1"/>
    <col min="9236" max="9472" width="8.85546875" style="382"/>
    <col min="9473" max="9473" width="2.42578125" style="382" customWidth="1"/>
    <col min="9474" max="9490" width="9.42578125" style="382" customWidth="1"/>
    <col min="9491" max="9491" width="2.5703125" style="382" customWidth="1"/>
    <col min="9492" max="9728" width="8.85546875" style="382"/>
    <col min="9729" max="9729" width="2.42578125" style="382" customWidth="1"/>
    <col min="9730" max="9746" width="9.42578125" style="382" customWidth="1"/>
    <col min="9747" max="9747" width="2.5703125" style="382" customWidth="1"/>
    <col min="9748" max="9984" width="8.85546875" style="382"/>
    <col min="9985" max="9985" width="2.42578125" style="382" customWidth="1"/>
    <col min="9986" max="10002" width="9.42578125" style="382" customWidth="1"/>
    <col min="10003" max="10003" width="2.5703125" style="382" customWidth="1"/>
    <col min="10004" max="10240" width="8.85546875" style="382"/>
    <col min="10241" max="10241" width="2.42578125" style="382" customWidth="1"/>
    <col min="10242" max="10258" width="9.42578125" style="382" customWidth="1"/>
    <col min="10259" max="10259" width="2.5703125" style="382" customWidth="1"/>
    <col min="10260" max="10496" width="8.85546875" style="382"/>
    <col min="10497" max="10497" width="2.42578125" style="382" customWidth="1"/>
    <col min="10498" max="10514" width="9.42578125" style="382" customWidth="1"/>
    <col min="10515" max="10515" width="2.5703125" style="382" customWidth="1"/>
    <col min="10516" max="10752" width="8.85546875" style="382"/>
    <col min="10753" max="10753" width="2.42578125" style="382" customWidth="1"/>
    <col min="10754" max="10770" width="9.42578125" style="382" customWidth="1"/>
    <col min="10771" max="10771" width="2.5703125" style="382" customWidth="1"/>
    <col min="10772" max="11008" width="8.85546875" style="382"/>
    <col min="11009" max="11009" width="2.42578125" style="382" customWidth="1"/>
    <col min="11010" max="11026" width="9.42578125" style="382" customWidth="1"/>
    <col min="11027" max="11027" width="2.5703125" style="382" customWidth="1"/>
    <col min="11028" max="11264" width="8.85546875" style="382"/>
    <col min="11265" max="11265" width="2.42578125" style="382" customWidth="1"/>
    <col min="11266" max="11282" width="9.42578125" style="382" customWidth="1"/>
    <col min="11283" max="11283" width="2.5703125" style="382" customWidth="1"/>
    <col min="11284" max="11520" width="8.85546875" style="382"/>
    <col min="11521" max="11521" width="2.42578125" style="382" customWidth="1"/>
    <col min="11522" max="11538" width="9.42578125" style="382" customWidth="1"/>
    <col min="11539" max="11539" width="2.5703125" style="382" customWidth="1"/>
    <col min="11540" max="11776" width="8.85546875" style="382"/>
    <col min="11777" max="11777" width="2.42578125" style="382" customWidth="1"/>
    <col min="11778" max="11794" width="9.42578125" style="382" customWidth="1"/>
    <col min="11795" max="11795" width="2.5703125" style="382" customWidth="1"/>
    <col min="11796" max="12032" width="8.85546875" style="382"/>
    <col min="12033" max="12033" width="2.42578125" style="382" customWidth="1"/>
    <col min="12034" max="12050" width="9.42578125" style="382" customWidth="1"/>
    <col min="12051" max="12051" width="2.5703125" style="382" customWidth="1"/>
    <col min="12052" max="12288" width="8.85546875" style="382"/>
    <col min="12289" max="12289" width="2.42578125" style="382" customWidth="1"/>
    <col min="12290" max="12306" width="9.42578125" style="382" customWidth="1"/>
    <col min="12307" max="12307" width="2.5703125" style="382" customWidth="1"/>
    <col min="12308" max="12544" width="8.85546875" style="382"/>
    <col min="12545" max="12545" width="2.42578125" style="382" customWidth="1"/>
    <col min="12546" max="12562" width="9.42578125" style="382" customWidth="1"/>
    <col min="12563" max="12563" width="2.5703125" style="382" customWidth="1"/>
    <col min="12564" max="12800" width="8.85546875" style="382"/>
    <col min="12801" max="12801" width="2.42578125" style="382" customWidth="1"/>
    <col min="12802" max="12818" width="9.42578125" style="382" customWidth="1"/>
    <col min="12819" max="12819" width="2.5703125" style="382" customWidth="1"/>
    <col min="12820" max="13056" width="8.85546875" style="382"/>
    <col min="13057" max="13057" width="2.42578125" style="382" customWidth="1"/>
    <col min="13058" max="13074" width="9.42578125" style="382" customWidth="1"/>
    <col min="13075" max="13075" width="2.5703125" style="382" customWidth="1"/>
    <col min="13076" max="13312" width="8.85546875" style="382"/>
    <col min="13313" max="13313" width="2.42578125" style="382" customWidth="1"/>
    <col min="13314" max="13330" width="9.42578125" style="382" customWidth="1"/>
    <col min="13331" max="13331" width="2.5703125" style="382" customWidth="1"/>
    <col min="13332" max="13568" width="8.85546875" style="382"/>
    <col min="13569" max="13569" width="2.42578125" style="382" customWidth="1"/>
    <col min="13570" max="13586" width="9.42578125" style="382" customWidth="1"/>
    <col min="13587" max="13587" width="2.5703125" style="382" customWidth="1"/>
    <col min="13588" max="13824" width="8.85546875" style="382"/>
    <col min="13825" max="13825" width="2.42578125" style="382" customWidth="1"/>
    <col min="13826" max="13842" width="9.42578125" style="382" customWidth="1"/>
    <col min="13843" max="13843" width="2.5703125" style="382" customWidth="1"/>
    <col min="13844" max="14080" width="8.85546875" style="382"/>
    <col min="14081" max="14081" width="2.42578125" style="382" customWidth="1"/>
    <col min="14082" max="14098" width="9.42578125" style="382" customWidth="1"/>
    <col min="14099" max="14099" width="2.5703125" style="382" customWidth="1"/>
    <col min="14100" max="14336" width="8.85546875" style="382"/>
    <col min="14337" max="14337" width="2.42578125" style="382" customWidth="1"/>
    <col min="14338" max="14354" width="9.42578125" style="382" customWidth="1"/>
    <col min="14355" max="14355" width="2.5703125" style="382" customWidth="1"/>
    <col min="14356" max="14592" width="8.85546875" style="382"/>
    <col min="14593" max="14593" width="2.42578125" style="382" customWidth="1"/>
    <col min="14594" max="14610" width="9.42578125" style="382" customWidth="1"/>
    <col min="14611" max="14611" width="2.5703125" style="382" customWidth="1"/>
    <col min="14612" max="14848" width="8.85546875" style="382"/>
    <col min="14849" max="14849" width="2.42578125" style="382" customWidth="1"/>
    <col min="14850" max="14866" width="9.42578125" style="382" customWidth="1"/>
    <col min="14867" max="14867" width="2.5703125" style="382" customWidth="1"/>
    <col min="14868" max="15104" width="8.85546875" style="382"/>
    <col min="15105" max="15105" width="2.42578125" style="382" customWidth="1"/>
    <col min="15106" max="15122" width="9.42578125" style="382" customWidth="1"/>
    <col min="15123" max="15123" width="2.5703125" style="382" customWidth="1"/>
    <col min="15124" max="15360" width="8.85546875" style="382"/>
    <col min="15361" max="15361" width="2.42578125" style="382" customWidth="1"/>
    <col min="15362" max="15378" width="9.42578125" style="382" customWidth="1"/>
    <col min="15379" max="15379" width="2.5703125" style="382" customWidth="1"/>
    <col min="15380" max="15616" width="8.85546875" style="382"/>
    <col min="15617" max="15617" width="2.42578125" style="382" customWidth="1"/>
    <col min="15618" max="15634" width="9.42578125" style="382" customWidth="1"/>
    <col min="15635" max="15635" width="2.5703125" style="382" customWidth="1"/>
    <col min="15636" max="15872" width="8.85546875" style="382"/>
    <col min="15873" max="15873" width="2.42578125" style="382" customWidth="1"/>
    <col min="15874" max="15890" width="9.42578125" style="382" customWidth="1"/>
    <col min="15891" max="15891" width="2.5703125" style="382" customWidth="1"/>
    <col min="15892" max="16128" width="8.85546875" style="382"/>
    <col min="16129" max="16129" width="2.42578125" style="382" customWidth="1"/>
    <col min="16130" max="16146" width="9.42578125" style="382" customWidth="1"/>
    <col min="16147" max="16147" width="2.5703125" style="382" customWidth="1"/>
    <col min="16148" max="16384" width="8.85546875" style="382"/>
  </cols>
  <sheetData>
    <row r="1" spans="2:23" ht="22.5" customHeight="1">
      <c r="B1" s="1002" t="s">
        <v>413</v>
      </c>
      <c r="C1" s="1002"/>
      <c r="D1" s="1002"/>
      <c r="E1" s="1002"/>
      <c r="F1" s="1002"/>
      <c r="G1" s="1002"/>
      <c r="H1" s="378"/>
      <c r="I1" s="378"/>
      <c r="J1" s="378"/>
      <c r="K1" s="378"/>
      <c r="L1" s="378"/>
      <c r="M1" s="378"/>
      <c r="N1" s="378"/>
      <c r="O1" s="378"/>
      <c r="P1" s="378"/>
      <c r="Q1" s="378"/>
      <c r="R1" s="378"/>
      <c r="S1" s="379"/>
      <c r="T1" s="380"/>
      <c r="U1" s="381"/>
      <c r="V1" s="381"/>
      <c r="W1" s="381"/>
    </row>
    <row r="2" spans="2:23" ht="21" customHeight="1" thickBot="1">
      <c r="B2" s="1002"/>
      <c r="C2" s="1002"/>
      <c r="D2" s="1002"/>
      <c r="E2" s="1002"/>
      <c r="F2" s="1002"/>
      <c r="G2" s="1002"/>
      <c r="H2" s="378" t="s">
        <v>359</v>
      </c>
      <c r="I2" s="378"/>
      <c r="J2" s="378"/>
      <c r="K2" s="378"/>
      <c r="L2" s="1003"/>
      <c r="M2" s="1003"/>
      <c r="N2" s="1003"/>
      <c r="O2" s="1003"/>
      <c r="P2" s="378"/>
      <c r="Q2" s="378"/>
      <c r="R2" s="378"/>
      <c r="S2" s="379"/>
      <c r="T2" s="380"/>
      <c r="U2" s="381"/>
      <c r="V2" s="381"/>
      <c r="W2" s="381"/>
    </row>
    <row r="3" spans="2:23" ht="22.5" customHeight="1" thickBot="1">
      <c r="C3" s="383" t="s">
        <v>11</v>
      </c>
      <c r="D3" s="1004"/>
      <c r="E3" s="1004"/>
      <c r="F3" s="1004"/>
      <c r="G3" s="1005" t="s">
        <v>360</v>
      </c>
      <c r="H3" s="1005"/>
      <c r="I3" s="1005"/>
      <c r="J3" s="1005"/>
      <c r="K3" s="1005"/>
      <c r="L3" s="1005"/>
      <c r="M3" s="1005"/>
      <c r="N3" s="1005"/>
      <c r="O3" s="1005"/>
      <c r="P3" s="1005"/>
      <c r="Q3" s="1005"/>
      <c r="R3" s="1005"/>
      <c r="S3" s="384"/>
      <c r="T3" s="385"/>
    </row>
    <row r="4" spans="2:23" ht="18" customHeight="1" thickBot="1">
      <c r="C4" s="383" t="s">
        <v>361</v>
      </c>
      <c r="D4" s="1006">
        <f ca="1">TODAY()</f>
        <v>45851</v>
      </c>
      <c r="E4" s="1004"/>
      <c r="F4" s="1004"/>
      <c r="G4" s="1005"/>
      <c r="H4" s="1005"/>
      <c r="I4" s="1005"/>
      <c r="J4" s="1005"/>
      <c r="K4" s="1005"/>
      <c r="L4" s="1005"/>
      <c r="M4" s="1005"/>
      <c r="N4" s="1005"/>
      <c r="O4" s="1005"/>
      <c r="P4" s="1005"/>
      <c r="Q4" s="1005"/>
      <c r="R4" s="1005"/>
      <c r="S4" s="384"/>
      <c r="T4" s="385"/>
    </row>
    <row r="5" spans="2:23" ht="8.25" customHeight="1">
      <c r="B5" s="386"/>
      <c r="C5" s="386"/>
      <c r="D5" s="386"/>
      <c r="E5" s="386"/>
      <c r="F5" s="386"/>
      <c r="G5" s="385"/>
      <c r="H5" s="385"/>
      <c r="I5" s="385"/>
      <c r="J5" s="385"/>
      <c r="K5" s="385"/>
      <c r="L5" s="385"/>
      <c r="M5" s="385"/>
      <c r="N5" s="385"/>
      <c r="O5" s="385"/>
      <c r="P5" s="385"/>
      <c r="Q5" s="385"/>
      <c r="R5" s="385"/>
      <c r="S5" s="384"/>
      <c r="T5" s="385"/>
    </row>
    <row r="6" spans="2:23">
      <c r="B6" s="950" t="s">
        <v>362</v>
      </c>
      <c r="C6" s="951"/>
      <c r="D6" s="951"/>
      <c r="E6" s="951"/>
      <c r="F6" s="951"/>
      <c r="G6" s="951"/>
      <c r="H6" s="951"/>
      <c r="I6" s="951"/>
      <c r="J6" s="952"/>
      <c r="K6" s="950" t="s">
        <v>363</v>
      </c>
      <c r="L6" s="951"/>
      <c r="M6" s="951"/>
      <c r="N6" s="951"/>
      <c r="O6" s="951"/>
      <c r="P6" s="951"/>
      <c r="Q6" s="951"/>
      <c r="R6" s="952"/>
    </row>
    <row r="7" spans="2:23">
      <c r="B7" s="942" t="s">
        <v>15</v>
      </c>
      <c r="C7" s="967"/>
      <c r="D7" s="968"/>
      <c r="E7" s="967"/>
      <c r="F7" s="968"/>
      <c r="G7" s="967"/>
      <c r="H7" s="968"/>
      <c r="I7" s="967"/>
      <c r="J7" s="968"/>
      <c r="K7" s="1000" t="s">
        <v>281</v>
      </c>
      <c r="L7" s="1001"/>
      <c r="M7" s="1000" t="s">
        <v>283</v>
      </c>
      <c r="N7" s="1001"/>
      <c r="O7" s="1000" t="s">
        <v>284</v>
      </c>
      <c r="P7" s="1001"/>
      <c r="Q7" s="1000" t="s">
        <v>285</v>
      </c>
      <c r="R7" s="1001"/>
    </row>
    <row r="8" spans="2:23">
      <c r="B8" s="943"/>
      <c r="C8" s="971"/>
      <c r="D8" s="972"/>
      <c r="E8" s="971"/>
      <c r="F8" s="972"/>
      <c r="G8" s="971"/>
      <c r="H8" s="972"/>
      <c r="I8" s="971"/>
      <c r="J8" s="972"/>
      <c r="K8" s="998" t="s">
        <v>364</v>
      </c>
      <c r="L8" s="999"/>
      <c r="M8" s="998" t="s">
        <v>364</v>
      </c>
      <c r="N8" s="999"/>
      <c r="O8" s="998" t="s">
        <v>364</v>
      </c>
      <c r="P8" s="999"/>
      <c r="Q8" s="998" t="s">
        <v>364</v>
      </c>
      <c r="R8" s="999"/>
    </row>
    <row r="9" spans="2:23" ht="12.75" customHeight="1">
      <c r="B9" s="964" t="s">
        <v>365</v>
      </c>
      <c r="C9" s="967"/>
      <c r="D9" s="968"/>
      <c r="E9" s="967"/>
      <c r="F9" s="968"/>
      <c r="G9" s="967"/>
      <c r="H9" s="968"/>
      <c r="I9" s="967"/>
      <c r="J9" s="968"/>
      <c r="K9" s="990" t="s">
        <v>412</v>
      </c>
      <c r="L9" s="991"/>
      <c r="M9" s="990"/>
      <c r="N9" s="991"/>
      <c r="O9" s="990"/>
      <c r="P9" s="991"/>
      <c r="Q9" s="990"/>
      <c r="R9" s="991"/>
    </row>
    <row r="10" spans="2:23">
      <c r="B10" s="965"/>
      <c r="C10" s="969"/>
      <c r="D10" s="970"/>
      <c r="E10" s="969"/>
      <c r="F10" s="970"/>
      <c r="G10" s="969"/>
      <c r="H10" s="970"/>
      <c r="I10" s="969"/>
      <c r="J10" s="970"/>
      <c r="K10" s="992"/>
      <c r="L10" s="993"/>
      <c r="M10" s="992"/>
      <c r="N10" s="993"/>
      <c r="O10" s="992"/>
      <c r="P10" s="993"/>
      <c r="Q10" s="992"/>
      <c r="R10" s="993"/>
    </row>
    <row r="11" spans="2:23">
      <c r="B11" s="965"/>
      <c r="C11" s="969"/>
      <c r="D11" s="970"/>
      <c r="E11" s="969"/>
      <c r="F11" s="970"/>
      <c r="G11" s="969"/>
      <c r="H11" s="970"/>
      <c r="I11" s="969"/>
      <c r="J11" s="970"/>
      <c r="K11" s="387" t="s">
        <v>366</v>
      </c>
      <c r="L11" s="388"/>
      <c r="M11" s="387" t="s">
        <v>366</v>
      </c>
      <c r="N11" s="388"/>
      <c r="O11" s="387" t="s">
        <v>366</v>
      </c>
      <c r="P11" s="388"/>
      <c r="Q11" s="387" t="s">
        <v>366</v>
      </c>
      <c r="R11" s="388"/>
    </row>
    <row r="12" spans="2:23">
      <c r="B12" s="966"/>
      <c r="C12" s="971"/>
      <c r="D12" s="972"/>
      <c r="E12" s="971"/>
      <c r="F12" s="972"/>
      <c r="G12" s="971"/>
      <c r="H12" s="972"/>
      <c r="I12" s="971"/>
      <c r="J12" s="972"/>
      <c r="K12" s="387" t="s">
        <v>367</v>
      </c>
      <c r="L12" s="388"/>
      <c r="M12" s="387" t="s">
        <v>367</v>
      </c>
      <c r="N12" s="388"/>
      <c r="O12" s="387" t="s">
        <v>367</v>
      </c>
      <c r="P12" s="388"/>
      <c r="Q12" s="387" t="s">
        <v>367</v>
      </c>
      <c r="R12" s="388"/>
    </row>
    <row r="13" spans="2:23">
      <c r="B13" s="389" t="s">
        <v>368</v>
      </c>
      <c r="C13" s="390"/>
      <c r="D13" s="390"/>
      <c r="E13" s="390"/>
      <c r="F13" s="391"/>
      <c r="R13" s="391"/>
    </row>
    <row r="14" spans="2:23" ht="15" customHeight="1">
      <c r="B14" s="392" t="s">
        <v>369</v>
      </c>
      <c r="F14" s="393"/>
      <c r="R14" s="393"/>
    </row>
    <row r="15" spans="2:23" ht="17.100000000000001" customHeight="1" thickBot="1">
      <c r="B15" s="394"/>
      <c r="C15" s="395" t="s">
        <v>370</v>
      </c>
      <c r="D15" s="396"/>
      <c r="E15" s="395" t="s">
        <v>371</v>
      </c>
      <c r="F15" s="397"/>
      <c r="R15" s="393"/>
    </row>
    <row r="16" spans="2:23" ht="17.100000000000001" customHeight="1" thickBot="1">
      <c r="B16" s="394"/>
      <c r="C16" s="395" t="s">
        <v>372</v>
      </c>
      <c r="D16" s="398"/>
      <c r="E16" s="395" t="s">
        <v>373</v>
      </c>
      <c r="F16" s="399"/>
      <c r="R16" s="393"/>
    </row>
    <row r="17" spans="2:18" ht="15" customHeight="1">
      <c r="B17" s="392" t="s">
        <v>374</v>
      </c>
      <c r="F17" s="393"/>
      <c r="R17" s="393"/>
    </row>
    <row r="18" spans="2:18" ht="15.95" customHeight="1" thickBot="1">
      <c r="B18" s="394"/>
      <c r="C18" s="395" t="s">
        <v>370</v>
      </c>
      <c r="D18" s="396"/>
      <c r="E18" s="395" t="s">
        <v>371</v>
      </c>
      <c r="F18" s="397"/>
      <c r="R18" s="393"/>
    </row>
    <row r="19" spans="2:18" ht="15.95" customHeight="1" thickBot="1">
      <c r="B19" s="394"/>
      <c r="C19" s="395" t="s">
        <v>372</v>
      </c>
      <c r="D19" s="398"/>
      <c r="E19" s="395" t="s">
        <v>373</v>
      </c>
      <c r="F19" s="399"/>
      <c r="R19" s="393"/>
    </row>
    <row r="20" spans="2:18">
      <c r="B20" s="400"/>
      <c r="C20" s="401"/>
      <c r="D20" s="401"/>
      <c r="E20" s="401"/>
      <c r="F20" s="402"/>
      <c r="R20" s="393"/>
    </row>
    <row r="21" spans="2:18">
      <c r="B21" s="403"/>
      <c r="C21" s="390"/>
      <c r="D21" s="390"/>
      <c r="E21" s="404" t="s">
        <v>375</v>
      </c>
      <c r="F21" s="391"/>
      <c r="R21" s="393"/>
    </row>
    <row r="22" spans="2:18">
      <c r="B22" s="392"/>
      <c r="C22" s="405"/>
      <c r="D22" s="405"/>
      <c r="E22" s="994"/>
      <c r="F22" s="995"/>
      <c r="G22" s="392"/>
      <c r="R22" s="393"/>
    </row>
    <row r="23" spans="2:18">
      <c r="B23" s="981" t="s">
        <v>376</v>
      </c>
      <c r="C23" s="982"/>
      <c r="D23" s="982"/>
      <c r="E23" s="406"/>
      <c r="F23" s="407"/>
      <c r="G23" s="403"/>
      <c r="H23" s="390"/>
      <c r="I23" s="390"/>
      <c r="J23" s="390"/>
      <c r="K23" s="390"/>
      <c r="L23" s="390"/>
      <c r="M23" s="390"/>
      <c r="N23" s="409"/>
      <c r="O23" s="996"/>
      <c r="P23" s="996"/>
      <c r="Q23" s="996"/>
      <c r="R23" s="997"/>
    </row>
    <row r="24" spans="2:18">
      <c r="B24" s="392"/>
      <c r="E24" s="406"/>
      <c r="F24" s="407"/>
      <c r="R24" s="393"/>
    </row>
    <row r="25" spans="2:18">
      <c r="B25" s="981"/>
      <c r="C25" s="982"/>
      <c r="D25" s="982"/>
      <c r="F25" s="393"/>
      <c r="R25" s="393"/>
    </row>
    <row r="26" spans="2:18" ht="13.5" thickBot="1">
      <c r="B26" s="981" t="s">
        <v>377</v>
      </c>
      <c r="C26" s="982"/>
      <c r="D26" s="982"/>
      <c r="E26" s="988">
        <v>188</v>
      </c>
      <c r="F26" s="989"/>
      <c r="R26" s="393"/>
    </row>
    <row r="27" spans="2:18">
      <c r="B27" s="981"/>
      <c r="C27" s="982"/>
      <c r="D27" s="982"/>
      <c r="F27" s="393"/>
      <c r="R27" s="393"/>
    </row>
    <row r="28" spans="2:18" ht="13.5" thickBot="1">
      <c r="B28" s="981" t="s">
        <v>378</v>
      </c>
      <c r="C28" s="982"/>
      <c r="D28" s="982"/>
      <c r="E28" s="988"/>
      <c r="F28" s="989"/>
      <c r="R28" s="393"/>
    </row>
    <row r="29" spans="2:18">
      <c r="B29" s="981"/>
      <c r="C29" s="982"/>
      <c r="D29" s="982"/>
      <c r="F29" s="393"/>
      <c r="R29" s="393"/>
    </row>
    <row r="30" spans="2:18" ht="13.5" thickBot="1">
      <c r="B30" s="410"/>
      <c r="D30" s="408" t="s">
        <v>379</v>
      </c>
      <c r="E30" s="983">
        <f>IF(E26&gt;0,E28/E26,)</f>
        <v>0</v>
      </c>
      <c r="F30" s="984"/>
      <c r="R30" s="393"/>
    </row>
    <row r="31" spans="2:18">
      <c r="B31" s="981"/>
      <c r="C31" s="982"/>
      <c r="D31" s="982"/>
      <c r="F31" s="393"/>
      <c r="R31" s="393"/>
    </row>
    <row r="32" spans="2:18" ht="13.5" thickBot="1">
      <c r="B32" s="392"/>
      <c r="F32" s="393"/>
      <c r="G32" s="392"/>
      <c r="N32" s="411"/>
      <c r="O32" s="411"/>
      <c r="P32" s="411"/>
      <c r="Q32" s="411"/>
      <c r="R32" s="412"/>
    </row>
    <row r="33" spans="2:23">
      <c r="B33" s="985" t="s">
        <v>380</v>
      </c>
      <c r="C33" s="986"/>
      <c r="D33" s="986"/>
      <c r="E33" s="986"/>
      <c r="F33" s="986"/>
      <c r="G33" s="986"/>
      <c r="H33" s="986"/>
      <c r="I33" s="986"/>
      <c r="J33" s="986"/>
      <c r="K33" s="986"/>
      <c r="L33" s="986"/>
      <c r="M33" s="986"/>
      <c r="N33" s="986"/>
      <c r="O33" s="986"/>
      <c r="P33" s="986"/>
      <c r="Q33" s="986"/>
      <c r="R33" s="987"/>
    </row>
    <row r="34" spans="2:23">
      <c r="B34" s="413" t="s">
        <v>381</v>
      </c>
      <c r="C34" s="414"/>
      <c r="D34" s="414"/>
      <c r="E34" s="414"/>
      <c r="F34" s="414"/>
      <c r="G34" s="415" t="str">
        <f>K9</f>
        <v>10-369 Curing STI</v>
      </c>
      <c r="H34" s="416"/>
      <c r="I34" s="416"/>
      <c r="J34" s="415" t="str">
        <f>IF(M9&gt;"",M9,K9)</f>
        <v>10-369 Curing STI</v>
      </c>
      <c r="K34" s="416"/>
      <c r="L34" s="416"/>
      <c r="M34" s="415" t="str">
        <f>IF(O9&gt;"",O9,IF(M9="",K9,M9))</f>
        <v>10-369 Curing STI</v>
      </c>
      <c r="N34" s="416"/>
      <c r="O34" s="416"/>
      <c r="P34" s="415" t="str">
        <f>IF(Q9&gt;"",Q9,IF(O9&gt;"",O9,IF(M9&gt;"",M9,K9)))</f>
        <v>10-369 Curing STI</v>
      </c>
      <c r="Q34" s="416"/>
      <c r="R34" s="417"/>
    </row>
    <row r="35" spans="2:23" ht="15" customHeight="1">
      <c r="B35" s="413" t="s">
        <v>382</v>
      </c>
      <c r="C35" s="414"/>
      <c r="D35" s="414"/>
      <c r="E35" s="414"/>
      <c r="F35" s="414"/>
      <c r="G35" s="418">
        <v>1</v>
      </c>
      <c r="H35" s="418">
        <v>2</v>
      </c>
      <c r="I35" s="418">
        <v>3</v>
      </c>
      <c r="J35" s="418">
        <v>4</v>
      </c>
      <c r="K35" s="418">
        <v>5</v>
      </c>
      <c r="L35" s="418">
        <v>6</v>
      </c>
      <c r="M35" s="418">
        <v>7</v>
      </c>
      <c r="N35" s="418">
        <v>8</v>
      </c>
      <c r="O35" s="418">
        <v>9</v>
      </c>
      <c r="P35" s="418">
        <v>10</v>
      </c>
      <c r="Q35" s="418">
        <v>11</v>
      </c>
      <c r="R35" s="418">
        <v>12</v>
      </c>
    </row>
    <row r="36" spans="2:23" s="422" customFormat="1" ht="1.5" customHeight="1">
      <c r="B36" s="419"/>
      <c r="C36" s="420"/>
      <c r="D36" s="420"/>
      <c r="E36" s="420"/>
      <c r="F36" s="420"/>
      <c r="G36" s="421" t="str">
        <f>G34&amp;" - "&amp;G35</f>
        <v>10-369 Curing STI - 1</v>
      </c>
      <c r="H36" s="421" t="str">
        <f>G34&amp;" - "&amp;H35</f>
        <v>10-369 Curing STI - 2</v>
      </c>
      <c r="I36" s="421" t="str">
        <f>G34&amp;" - "&amp;I35</f>
        <v>10-369 Curing STI - 3</v>
      </c>
      <c r="J36" s="421" t="str">
        <f>J34&amp;" - "&amp;J35</f>
        <v>10-369 Curing STI - 4</v>
      </c>
      <c r="K36" s="421" t="str">
        <f>J34&amp;" - "&amp;K35</f>
        <v>10-369 Curing STI - 5</v>
      </c>
      <c r="L36" s="421" t="str">
        <f>J34&amp;" - "&amp;L35</f>
        <v>10-369 Curing STI - 6</v>
      </c>
      <c r="M36" s="421" t="str">
        <f>M34&amp;" - "&amp;M35</f>
        <v>10-369 Curing STI - 7</v>
      </c>
      <c r="N36" s="421" t="str">
        <f>M34&amp;" - "&amp;N35</f>
        <v>10-369 Curing STI - 8</v>
      </c>
      <c r="O36" s="421" t="str">
        <f>M34&amp;" - "&amp;O35</f>
        <v>10-369 Curing STI - 9</v>
      </c>
      <c r="P36" s="421" t="str">
        <f>P34&amp;" - "&amp;P35</f>
        <v>10-369 Curing STI - 10</v>
      </c>
      <c r="Q36" s="421" t="str">
        <f>P34&amp;" - "&amp;Q35</f>
        <v>10-369 Curing STI - 11</v>
      </c>
      <c r="R36" s="421" t="str">
        <f>P34&amp;" - "&amp;R35</f>
        <v>10-369 Curing STI - 12</v>
      </c>
    </row>
    <row r="37" spans="2:23" ht="15" customHeight="1">
      <c r="B37" s="423" t="s">
        <v>18</v>
      </c>
      <c r="C37" s="424"/>
      <c r="D37" s="424"/>
      <c r="E37" s="424"/>
      <c r="F37" s="425"/>
      <c r="G37" s="426">
        <v>44593</v>
      </c>
      <c r="H37" s="426"/>
      <c r="I37" s="426"/>
      <c r="J37" s="426">
        <v>44593</v>
      </c>
      <c r="K37" s="426"/>
      <c r="L37" s="426"/>
      <c r="M37" s="426"/>
      <c r="N37" s="426"/>
      <c r="O37" s="426"/>
      <c r="P37" s="426"/>
      <c r="Q37" s="426"/>
      <c r="R37" s="426"/>
    </row>
    <row r="38" spans="2:23">
      <c r="B38" s="423" t="s">
        <v>383</v>
      </c>
      <c r="C38" s="424"/>
      <c r="D38" s="424"/>
      <c r="E38" s="424"/>
      <c r="F38" s="425"/>
      <c r="G38" s="427">
        <v>7</v>
      </c>
      <c r="H38" s="427"/>
      <c r="I38" s="427"/>
      <c r="J38" s="427">
        <v>4</v>
      </c>
      <c r="K38" s="427"/>
      <c r="L38" s="427"/>
      <c r="M38" s="427"/>
      <c r="N38" s="427"/>
      <c r="O38" s="427"/>
      <c r="P38" s="427"/>
      <c r="Q38" s="427"/>
      <c r="R38" s="427"/>
    </row>
    <row r="39" spans="2:23">
      <c r="B39" s="423" t="s">
        <v>384</v>
      </c>
      <c r="C39" s="424"/>
      <c r="D39" s="424"/>
      <c r="E39" s="424"/>
      <c r="F39" s="425"/>
      <c r="G39" s="427">
        <v>450</v>
      </c>
      <c r="H39" s="427"/>
      <c r="I39" s="427"/>
      <c r="J39" s="427">
        <v>800</v>
      </c>
      <c r="K39" s="427"/>
      <c r="L39" s="427"/>
      <c r="M39" s="427"/>
      <c r="N39" s="427"/>
      <c r="O39" s="427"/>
      <c r="P39" s="427"/>
      <c r="Q39" s="427"/>
      <c r="R39" s="427"/>
    </row>
    <row r="40" spans="2:23">
      <c r="B40" s="403" t="s">
        <v>385</v>
      </c>
      <c r="F40" s="402" t="s">
        <v>386</v>
      </c>
      <c r="G40" s="427"/>
      <c r="H40" s="427"/>
      <c r="I40" s="427"/>
      <c r="J40" s="427"/>
      <c r="K40" s="427"/>
      <c r="L40" s="427"/>
      <c r="M40" s="427"/>
      <c r="N40" s="427"/>
      <c r="O40" s="427"/>
      <c r="P40" s="427"/>
      <c r="Q40" s="427"/>
      <c r="R40" s="427"/>
    </row>
    <row r="41" spans="2:23">
      <c r="B41" s="392"/>
      <c r="F41" s="425" t="s">
        <v>387</v>
      </c>
      <c r="G41" s="428">
        <v>3</v>
      </c>
      <c r="H41" s="428"/>
      <c r="I41" s="428"/>
      <c r="J41" s="428">
        <v>4</v>
      </c>
      <c r="K41" s="428"/>
      <c r="L41" s="428"/>
      <c r="M41" s="428"/>
      <c r="N41" s="428"/>
      <c r="O41" s="428"/>
      <c r="P41" s="428"/>
      <c r="Q41" s="428"/>
      <c r="R41" s="428"/>
    </row>
    <row r="42" spans="2:23">
      <c r="B42" s="400" t="s">
        <v>388</v>
      </c>
      <c r="C42" s="401"/>
      <c r="D42" s="401"/>
      <c r="E42" s="401"/>
      <c r="F42" s="402"/>
      <c r="G42" s="429">
        <f t="shared" ref="G42:R42" si="0">SUM(G39:G41)</f>
        <v>453</v>
      </c>
      <c r="H42" s="429">
        <f t="shared" si="0"/>
        <v>0</v>
      </c>
      <c r="I42" s="429">
        <f t="shared" si="0"/>
        <v>0</v>
      </c>
      <c r="J42" s="429">
        <f t="shared" si="0"/>
        <v>804</v>
      </c>
      <c r="K42" s="429">
        <f t="shared" si="0"/>
        <v>0</v>
      </c>
      <c r="L42" s="429">
        <f t="shared" si="0"/>
        <v>0</v>
      </c>
      <c r="M42" s="429">
        <f t="shared" si="0"/>
        <v>0</v>
      </c>
      <c r="N42" s="429">
        <f t="shared" si="0"/>
        <v>0</v>
      </c>
      <c r="O42" s="429">
        <f t="shared" si="0"/>
        <v>0</v>
      </c>
      <c r="P42" s="429">
        <f t="shared" si="0"/>
        <v>0</v>
      </c>
      <c r="Q42" s="429">
        <f t="shared" si="0"/>
        <v>0</v>
      </c>
      <c r="R42" s="429">
        <f t="shared" si="0"/>
        <v>0</v>
      </c>
    </row>
    <row r="43" spans="2:23">
      <c r="B43" s="423" t="s">
        <v>389</v>
      </c>
      <c r="C43" s="424"/>
      <c r="D43" s="424"/>
      <c r="E43" s="424"/>
      <c r="F43" s="425"/>
      <c r="G43" s="427">
        <v>68</v>
      </c>
      <c r="H43" s="429">
        <f>$G43</f>
        <v>68</v>
      </c>
      <c r="I43" s="429">
        <f>$G43</f>
        <v>68</v>
      </c>
      <c r="J43" s="427">
        <v>188</v>
      </c>
      <c r="K43" s="429">
        <f>$J43</f>
        <v>188</v>
      </c>
      <c r="L43" s="429">
        <f>$J43</f>
        <v>188</v>
      </c>
      <c r="M43" s="427">
        <v>188</v>
      </c>
      <c r="N43" s="429">
        <f>$M43</f>
        <v>188</v>
      </c>
      <c r="O43" s="429">
        <f>$M43</f>
        <v>188</v>
      </c>
      <c r="P43" s="427">
        <v>500</v>
      </c>
      <c r="Q43" s="429">
        <f>$P43</f>
        <v>500</v>
      </c>
      <c r="R43" s="429">
        <f>$P43</f>
        <v>500</v>
      </c>
    </row>
    <row r="44" spans="2:23">
      <c r="B44" s="423" t="s">
        <v>390</v>
      </c>
      <c r="C44" s="424"/>
      <c r="D44" s="424"/>
      <c r="E44" s="424"/>
      <c r="F44" s="425"/>
      <c r="G44" s="430">
        <f t="shared" ref="G44:R44" si="1">IF(G38&gt;0,G42/G38,"")</f>
        <v>64.714285714285708</v>
      </c>
      <c r="H44" s="430" t="str">
        <f t="shared" si="1"/>
        <v/>
      </c>
      <c r="I44" s="430" t="str">
        <f t="shared" si="1"/>
        <v/>
      </c>
      <c r="J44" s="430">
        <f t="shared" si="1"/>
        <v>201</v>
      </c>
      <c r="K44" s="430" t="str">
        <f t="shared" si="1"/>
        <v/>
      </c>
      <c r="L44" s="430" t="str">
        <f t="shared" si="1"/>
        <v/>
      </c>
      <c r="M44" s="430" t="str">
        <f t="shared" si="1"/>
        <v/>
      </c>
      <c r="N44" s="430" t="str">
        <f t="shared" si="1"/>
        <v/>
      </c>
      <c r="O44" s="430" t="str">
        <f t="shared" si="1"/>
        <v/>
      </c>
      <c r="P44" s="430" t="str">
        <f t="shared" si="1"/>
        <v/>
      </c>
      <c r="Q44" s="430" t="str">
        <f t="shared" si="1"/>
        <v/>
      </c>
      <c r="R44" s="430" t="str">
        <f t="shared" si="1"/>
        <v/>
      </c>
    </row>
    <row r="45" spans="2:23">
      <c r="B45" s="423" t="s">
        <v>391</v>
      </c>
      <c r="C45" s="424"/>
      <c r="D45" s="424"/>
      <c r="E45" s="424"/>
      <c r="F45" s="425"/>
      <c r="G45" s="431">
        <f t="shared" ref="G45:R45" si="2">IF(G42&gt;0,G41/G42,"")</f>
        <v>6.6225165562913907E-3</v>
      </c>
      <c r="H45" s="431" t="str">
        <f t="shared" si="2"/>
        <v/>
      </c>
      <c r="I45" s="431" t="str">
        <f t="shared" si="2"/>
        <v/>
      </c>
      <c r="J45" s="431">
        <f t="shared" si="2"/>
        <v>4.9751243781094526E-3</v>
      </c>
      <c r="K45" s="431" t="str">
        <f t="shared" si="2"/>
        <v/>
      </c>
      <c r="L45" s="431" t="str">
        <f t="shared" si="2"/>
        <v/>
      </c>
      <c r="M45" s="431" t="str">
        <f t="shared" si="2"/>
        <v/>
      </c>
      <c r="N45" s="431" t="str">
        <f t="shared" si="2"/>
        <v/>
      </c>
      <c r="O45" s="431" t="str">
        <f t="shared" si="2"/>
        <v/>
      </c>
      <c r="P45" s="431" t="str">
        <f t="shared" si="2"/>
        <v/>
      </c>
      <c r="Q45" s="431" t="str">
        <f t="shared" si="2"/>
        <v/>
      </c>
      <c r="R45" s="431" t="str">
        <f t="shared" si="2"/>
        <v/>
      </c>
    </row>
    <row r="46" spans="2:23">
      <c r="B46" s="392" t="s">
        <v>392</v>
      </c>
      <c r="F46" s="393"/>
      <c r="G46" s="979"/>
      <c r="H46" s="979"/>
      <c r="I46" s="979"/>
      <c r="J46" s="979"/>
      <c r="K46" s="979"/>
      <c r="L46" s="979"/>
      <c r="M46" s="979"/>
      <c r="N46" s="979"/>
      <c r="O46" s="979"/>
      <c r="P46" s="979"/>
      <c r="Q46" s="979"/>
      <c r="R46" s="979"/>
      <c r="U46" s="432" t="s">
        <v>6</v>
      </c>
      <c r="V46" s="432" t="s">
        <v>36</v>
      </c>
      <c r="W46" s="432" t="s">
        <v>35</v>
      </c>
    </row>
    <row r="47" spans="2:23">
      <c r="B47" s="400" t="s">
        <v>393</v>
      </c>
      <c r="C47" s="401"/>
      <c r="D47" s="401"/>
      <c r="E47" s="401"/>
      <c r="F47" s="402"/>
      <c r="G47" s="980"/>
      <c r="H47" s="980"/>
      <c r="I47" s="980"/>
      <c r="J47" s="980"/>
      <c r="K47" s="980"/>
      <c r="L47" s="980"/>
      <c r="M47" s="980"/>
      <c r="N47" s="980"/>
      <c r="O47" s="980"/>
      <c r="P47" s="980"/>
      <c r="Q47" s="980"/>
      <c r="R47" s="980"/>
    </row>
    <row r="48" spans="2:23">
      <c r="B48" s="950" t="s">
        <v>394</v>
      </c>
      <c r="C48" s="951"/>
      <c r="D48" s="951"/>
      <c r="E48" s="951"/>
      <c r="F48" s="951"/>
      <c r="G48" s="951"/>
      <c r="H48" s="952"/>
      <c r="I48" s="433" t="s">
        <v>395</v>
      </c>
      <c r="J48" s="424"/>
      <c r="K48" s="402"/>
      <c r="L48" s="400"/>
      <c r="M48" s="401"/>
      <c r="N48" s="401"/>
      <c r="O48" s="401"/>
      <c r="P48" s="401"/>
      <c r="Q48" s="401"/>
      <c r="R48" s="402"/>
    </row>
    <row r="49" spans="2:18">
      <c r="B49" s="434" t="s">
        <v>15</v>
      </c>
      <c r="C49" s="953" t="s">
        <v>396</v>
      </c>
      <c r="D49" s="954"/>
      <c r="E49" s="953" t="s">
        <v>397</v>
      </c>
      <c r="F49" s="954"/>
      <c r="G49" s="953"/>
      <c r="H49" s="954"/>
      <c r="I49" s="955" t="s">
        <v>398</v>
      </c>
      <c r="J49" s="956"/>
      <c r="K49" s="956"/>
      <c r="L49" s="956"/>
      <c r="M49" s="956"/>
      <c r="N49" s="956"/>
      <c r="O49" s="956"/>
      <c r="P49" s="956"/>
      <c r="Q49" s="956"/>
      <c r="R49" s="957"/>
    </row>
    <row r="50" spans="2:18">
      <c r="B50" s="964" t="s">
        <v>2</v>
      </c>
      <c r="C50" s="967"/>
      <c r="D50" s="968"/>
      <c r="E50" s="967"/>
      <c r="F50" s="968"/>
      <c r="G50" s="973"/>
      <c r="H50" s="974"/>
      <c r="I50" s="958"/>
      <c r="J50" s="959"/>
      <c r="K50" s="959"/>
      <c r="L50" s="959"/>
      <c r="M50" s="959"/>
      <c r="N50" s="959"/>
      <c r="O50" s="959"/>
      <c r="P50" s="959"/>
      <c r="Q50" s="959"/>
      <c r="R50" s="960"/>
    </row>
    <row r="51" spans="2:18">
      <c r="B51" s="965"/>
      <c r="C51" s="969"/>
      <c r="D51" s="970"/>
      <c r="E51" s="969"/>
      <c r="F51" s="970"/>
      <c r="G51" s="975"/>
      <c r="H51" s="976"/>
      <c r="I51" s="958"/>
      <c r="J51" s="959"/>
      <c r="K51" s="959"/>
      <c r="L51" s="959"/>
      <c r="M51" s="959"/>
      <c r="N51" s="959"/>
      <c r="O51" s="959"/>
      <c r="P51" s="959"/>
      <c r="Q51" s="959"/>
      <c r="R51" s="960"/>
    </row>
    <row r="52" spans="2:18">
      <c r="B52" s="966"/>
      <c r="C52" s="971"/>
      <c r="D52" s="972"/>
      <c r="E52" s="971"/>
      <c r="F52" s="972"/>
      <c r="G52" s="977"/>
      <c r="H52" s="978"/>
      <c r="I52" s="961"/>
      <c r="J52" s="962"/>
      <c r="K52" s="962"/>
      <c r="L52" s="962"/>
      <c r="M52" s="962"/>
      <c r="N52" s="962"/>
      <c r="O52" s="962"/>
      <c r="P52" s="962"/>
      <c r="Q52" s="962"/>
      <c r="R52" s="963"/>
    </row>
    <row r="53" spans="2:18" ht="9.75" customHeight="1">
      <c r="B53" s="423"/>
      <c r="C53" s="424"/>
      <c r="D53" s="424"/>
      <c r="E53" s="424"/>
      <c r="F53" s="424"/>
      <c r="G53" s="424"/>
      <c r="H53" s="424"/>
      <c r="I53" s="424"/>
      <c r="J53" s="424"/>
      <c r="K53" s="425"/>
      <c r="L53" s="937" t="s">
        <v>399</v>
      </c>
      <c r="M53" s="938"/>
      <c r="N53" s="938"/>
      <c r="O53" s="938"/>
      <c r="P53" s="938"/>
      <c r="Q53" s="938"/>
      <c r="R53" s="939"/>
    </row>
    <row r="57" spans="2:18" ht="20.25" customHeight="1" thickBot="1">
      <c r="B57" s="435" t="s">
        <v>400</v>
      </c>
      <c r="C57" s="436"/>
      <c r="D57" s="436"/>
      <c r="E57" s="436"/>
      <c r="F57" s="436"/>
      <c r="G57" s="436"/>
      <c r="J57" s="437"/>
      <c r="K57" s="438" t="s">
        <v>401</v>
      </c>
      <c r="L57" s="940">
        <f>L2</f>
        <v>0</v>
      </c>
      <c r="M57" s="940"/>
      <c r="N57" s="940"/>
      <c r="O57" s="940"/>
      <c r="P57" s="439" t="s">
        <v>361</v>
      </c>
      <c r="Q57" s="941">
        <f ca="1">D4</f>
        <v>45851</v>
      </c>
      <c r="R57" s="941"/>
    </row>
    <row r="59" spans="2:18">
      <c r="B59" s="942" t="s">
        <v>402</v>
      </c>
      <c r="C59" s="942" t="s">
        <v>92</v>
      </c>
      <c r="D59" s="944" t="s">
        <v>403</v>
      </c>
      <c r="E59" s="945"/>
      <c r="F59" s="945"/>
      <c r="G59" s="945"/>
      <c r="H59" s="945"/>
      <c r="I59" s="944" t="s">
        <v>404</v>
      </c>
      <c r="J59" s="945"/>
      <c r="K59" s="945"/>
      <c r="L59" s="945"/>
      <c r="M59" s="948"/>
      <c r="N59" s="440" t="s">
        <v>405</v>
      </c>
      <c r="O59" s="440" t="s">
        <v>406</v>
      </c>
      <c r="P59" s="440" t="s">
        <v>407</v>
      </c>
      <c r="Q59" s="440" t="s">
        <v>408</v>
      </c>
      <c r="R59" s="440" t="s">
        <v>409</v>
      </c>
    </row>
    <row r="60" spans="2:18">
      <c r="B60" s="943"/>
      <c r="C60" s="943"/>
      <c r="D60" s="946"/>
      <c r="E60" s="947"/>
      <c r="F60" s="947"/>
      <c r="G60" s="947"/>
      <c r="H60" s="947"/>
      <c r="I60" s="946"/>
      <c r="J60" s="947"/>
      <c r="K60" s="947"/>
      <c r="L60" s="947"/>
      <c r="M60" s="949"/>
      <c r="N60" s="441" t="s">
        <v>4</v>
      </c>
      <c r="O60" s="441" t="s">
        <v>18</v>
      </c>
      <c r="P60" s="441" t="s">
        <v>18</v>
      </c>
      <c r="Q60" s="441" t="s">
        <v>410</v>
      </c>
      <c r="R60" s="441" t="s">
        <v>411</v>
      </c>
    </row>
    <row r="61" spans="2:18" ht="36" customHeight="1">
      <c r="B61" s="442"/>
      <c r="C61" s="442"/>
      <c r="D61" s="934"/>
      <c r="E61" s="935"/>
      <c r="F61" s="935"/>
      <c r="G61" s="935"/>
      <c r="H61" s="936"/>
      <c r="I61" s="934"/>
      <c r="J61" s="935"/>
      <c r="K61" s="935"/>
      <c r="L61" s="935"/>
      <c r="M61" s="936"/>
      <c r="N61" s="442"/>
      <c r="O61" s="442"/>
      <c r="P61" s="442"/>
      <c r="Q61" s="442"/>
      <c r="R61" s="442"/>
    </row>
    <row r="62" spans="2:18" ht="36" customHeight="1">
      <c r="B62" s="442"/>
      <c r="C62" s="442"/>
      <c r="D62" s="934"/>
      <c r="E62" s="935"/>
      <c r="F62" s="935"/>
      <c r="G62" s="935"/>
      <c r="H62" s="936"/>
      <c r="I62" s="934"/>
      <c r="J62" s="935"/>
      <c r="K62" s="935"/>
      <c r="L62" s="935"/>
      <c r="M62" s="936"/>
      <c r="N62" s="442"/>
      <c r="O62" s="442"/>
      <c r="P62" s="442"/>
      <c r="Q62" s="442"/>
      <c r="R62" s="442"/>
    </row>
    <row r="63" spans="2:18" ht="36" customHeight="1">
      <c r="B63" s="442"/>
      <c r="C63" s="442"/>
      <c r="D63" s="934"/>
      <c r="E63" s="935"/>
      <c r="F63" s="935"/>
      <c r="G63" s="935"/>
      <c r="H63" s="936"/>
      <c r="I63" s="934"/>
      <c r="J63" s="935"/>
      <c r="K63" s="935"/>
      <c r="L63" s="935"/>
      <c r="M63" s="936"/>
      <c r="N63" s="442"/>
      <c r="O63" s="442"/>
      <c r="P63" s="442"/>
      <c r="Q63" s="442"/>
      <c r="R63" s="442"/>
    </row>
    <row r="64" spans="2:18" ht="36" customHeight="1">
      <c r="B64" s="442"/>
      <c r="C64" s="442"/>
      <c r="D64" s="934"/>
      <c r="E64" s="935"/>
      <c r="F64" s="935"/>
      <c r="G64" s="935"/>
      <c r="H64" s="936"/>
      <c r="I64" s="934"/>
      <c r="J64" s="935"/>
      <c r="K64" s="935"/>
      <c r="L64" s="935"/>
      <c r="M64" s="936"/>
      <c r="N64" s="442"/>
      <c r="O64" s="442"/>
      <c r="P64" s="442"/>
      <c r="Q64" s="442"/>
      <c r="R64" s="442"/>
    </row>
    <row r="65" spans="2:18" ht="36" customHeight="1">
      <c r="B65" s="442"/>
      <c r="C65" s="442"/>
      <c r="D65" s="934"/>
      <c r="E65" s="935"/>
      <c r="F65" s="935"/>
      <c r="G65" s="935"/>
      <c r="H65" s="936"/>
      <c r="I65" s="934"/>
      <c r="J65" s="935"/>
      <c r="K65" s="935"/>
      <c r="L65" s="935"/>
      <c r="M65" s="936"/>
      <c r="N65" s="442"/>
      <c r="O65" s="442"/>
      <c r="P65" s="442"/>
      <c r="Q65" s="442"/>
      <c r="R65" s="442"/>
    </row>
    <row r="66" spans="2:18" ht="36" customHeight="1">
      <c r="B66" s="442"/>
      <c r="C66" s="442"/>
      <c r="D66" s="934"/>
      <c r="E66" s="935"/>
      <c r="F66" s="935"/>
      <c r="G66" s="935"/>
      <c r="H66" s="936"/>
      <c r="I66" s="934"/>
      <c r="J66" s="935"/>
      <c r="K66" s="935"/>
      <c r="L66" s="935"/>
      <c r="M66" s="936"/>
      <c r="N66" s="442"/>
      <c r="O66" s="442"/>
      <c r="P66" s="442"/>
      <c r="Q66" s="442"/>
      <c r="R66" s="442"/>
    </row>
    <row r="67" spans="2:18" ht="36" customHeight="1">
      <c r="B67" s="442"/>
      <c r="C67" s="442"/>
      <c r="D67" s="934"/>
      <c r="E67" s="935"/>
      <c r="F67" s="935"/>
      <c r="G67" s="935"/>
      <c r="H67" s="936"/>
      <c r="I67" s="934"/>
      <c r="J67" s="935"/>
      <c r="K67" s="935"/>
      <c r="L67" s="935"/>
      <c r="M67" s="936"/>
      <c r="N67" s="442"/>
      <c r="O67" s="442"/>
      <c r="P67" s="442"/>
      <c r="Q67" s="442"/>
      <c r="R67" s="442"/>
    </row>
    <row r="68" spans="2:18" ht="36" customHeight="1">
      <c r="B68" s="442"/>
      <c r="C68" s="442"/>
      <c r="D68" s="934"/>
      <c r="E68" s="935"/>
      <c r="F68" s="935"/>
      <c r="G68" s="935"/>
      <c r="H68" s="936"/>
      <c r="I68" s="934"/>
      <c r="J68" s="935"/>
      <c r="K68" s="935"/>
      <c r="L68" s="935"/>
      <c r="M68" s="936"/>
      <c r="N68" s="442"/>
      <c r="O68" s="442"/>
      <c r="P68" s="442"/>
      <c r="Q68" s="442"/>
      <c r="R68" s="442"/>
    </row>
    <row r="69" spans="2:18" ht="36" customHeight="1">
      <c r="B69" s="442"/>
      <c r="C69" s="442"/>
      <c r="D69" s="934"/>
      <c r="E69" s="935"/>
      <c r="F69" s="935"/>
      <c r="G69" s="935"/>
      <c r="H69" s="936"/>
      <c r="I69" s="934"/>
      <c r="J69" s="935"/>
      <c r="K69" s="935"/>
      <c r="L69" s="935"/>
      <c r="M69" s="936"/>
      <c r="N69" s="442"/>
      <c r="O69" s="442"/>
      <c r="P69" s="442"/>
      <c r="Q69" s="442"/>
      <c r="R69" s="442"/>
    </row>
    <row r="70" spans="2:18" ht="36" customHeight="1">
      <c r="B70" s="442"/>
      <c r="C70" s="442"/>
      <c r="D70" s="934"/>
      <c r="E70" s="935"/>
      <c r="F70" s="935"/>
      <c r="G70" s="935"/>
      <c r="H70" s="936"/>
      <c r="I70" s="934"/>
      <c r="J70" s="935"/>
      <c r="K70" s="935"/>
      <c r="L70" s="935"/>
      <c r="M70" s="936"/>
      <c r="N70" s="442"/>
      <c r="O70" s="442"/>
      <c r="P70" s="442"/>
      <c r="Q70" s="442"/>
      <c r="R70" s="442"/>
    </row>
    <row r="71" spans="2:18" ht="36" customHeight="1">
      <c r="B71" s="442"/>
      <c r="C71" s="442"/>
      <c r="D71" s="934"/>
      <c r="E71" s="935"/>
      <c r="F71" s="935"/>
      <c r="G71" s="935"/>
      <c r="H71" s="936"/>
      <c r="I71" s="934"/>
      <c r="J71" s="935"/>
      <c r="K71" s="935"/>
      <c r="L71" s="935"/>
      <c r="M71" s="936"/>
      <c r="N71" s="442"/>
      <c r="O71" s="442"/>
      <c r="P71" s="442"/>
      <c r="Q71" s="442"/>
      <c r="R71" s="442"/>
    </row>
    <row r="72" spans="2:18" ht="36" customHeight="1">
      <c r="B72" s="442"/>
      <c r="C72" s="442"/>
      <c r="D72" s="934"/>
      <c r="E72" s="935"/>
      <c r="F72" s="935"/>
      <c r="G72" s="935"/>
      <c r="H72" s="936"/>
      <c r="I72" s="934"/>
      <c r="J72" s="935"/>
      <c r="K72" s="935"/>
      <c r="L72" s="935"/>
      <c r="M72" s="936"/>
      <c r="N72" s="442"/>
      <c r="O72" s="442"/>
      <c r="P72" s="442"/>
      <c r="Q72" s="442"/>
      <c r="R72" s="442"/>
    </row>
    <row r="73" spans="2:18" ht="36" customHeight="1">
      <c r="B73" s="442"/>
      <c r="C73" s="442"/>
      <c r="D73" s="934"/>
      <c r="E73" s="935"/>
      <c r="F73" s="935"/>
      <c r="G73" s="935"/>
      <c r="H73" s="936"/>
      <c r="I73" s="934"/>
      <c r="J73" s="935"/>
      <c r="K73" s="935"/>
      <c r="L73" s="935"/>
      <c r="M73" s="936"/>
      <c r="N73" s="442"/>
      <c r="O73" s="442"/>
      <c r="P73" s="442"/>
      <c r="Q73" s="442"/>
      <c r="R73" s="442"/>
    </row>
    <row r="74" spans="2:18" ht="36" customHeight="1">
      <c r="B74" s="442"/>
      <c r="C74" s="442"/>
      <c r="D74" s="934"/>
      <c r="E74" s="935"/>
      <c r="F74" s="935"/>
      <c r="G74" s="935"/>
      <c r="H74" s="936"/>
      <c r="I74" s="934"/>
      <c r="J74" s="935"/>
      <c r="K74" s="935"/>
      <c r="L74" s="935"/>
      <c r="M74" s="936"/>
      <c r="N74" s="442"/>
      <c r="O74" s="442"/>
      <c r="P74" s="442"/>
      <c r="Q74" s="442"/>
      <c r="R74" s="442"/>
    </row>
    <row r="75" spans="2:18" ht="36" customHeight="1">
      <c r="B75" s="442"/>
      <c r="C75" s="442"/>
      <c r="D75" s="934"/>
      <c r="E75" s="935"/>
      <c r="F75" s="935"/>
      <c r="G75" s="935"/>
      <c r="H75" s="936"/>
      <c r="I75" s="934"/>
      <c r="J75" s="935"/>
      <c r="K75" s="935"/>
      <c r="L75" s="935"/>
      <c r="M75" s="936"/>
      <c r="N75" s="442"/>
      <c r="O75" s="442"/>
      <c r="P75" s="442"/>
      <c r="Q75" s="442"/>
      <c r="R75" s="442"/>
    </row>
    <row r="76" spans="2:18" ht="36" customHeight="1">
      <c r="B76" s="442"/>
      <c r="C76" s="442"/>
      <c r="D76" s="934"/>
      <c r="E76" s="935"/>
      <c r="F76" s="935"/>
      <c r="G76" s="935"/>
      <c r="H76" s="936"/>
      <c r="I76" s="934"/>
      <c r="J76" s="935"/>
      <c r="K76" s="935"/>
      <c r="L76" s="935"/>
      <c r="M76" s="936"/>
      <c r="N76" s="442"/>
      <c r="O76" s="442"/>
      <c r="P76" s="442"/>
      <c r="Q76" s="442"/>
      <c r="R76" s="442"/>
    </row>
    <row r="77" spans="2:18" ht="36" customHeight="1">
      <c r="B77" s="442"/>
      <c r="C77" s="442"/>
      <c r="D77" s="934"/>
      <c r="E77" s="935"/>
      <c r="F77" s="935"/>
      <c r="G77" s="935"/>
      <c r="H77" s="936"/>
      <c r="I77" s="934"/>
      <c r="J77" s="935"/>
      <c r="K77" s="935"/>
      <c r="L77" s="935"/>
      <c r="M77" s="936"/>
      <c r="N77" s="442"/>
      <c r="O77" s="442"/>
      <c r="P77" s="442"/>
      <c r="Q77" s="442"/>
      <c r="R77" s="442"/>
    </row>
  </sheetData>
  <mergeCells count="104">
    <mergeCell ref="B1:G2"/>
    <mergeCell ref="L2:O2"/>
    <mergeCell ref="D3:F3"/>
    <mergeCell ref="G3:R4"/>
    <mergeCell ref="D4:F4"/>
    <mergeCell ref="B6:J6"/>
    <mergeCell ref="K6:R6"/>
    <mergeCell ref="M7:N7"/>
    <mergeCell ref="O7:P7"/>
    <mergeCell ref="Q7:R7"/>
    <mergeCell ref="K8:L8"/>
    <mergeCell ref="M8:N8"/>
    <mergeCell ref="O8:P8"/>
    <mergeCell ref="Q8:R8"/>
    <mergeCell ref="B7:B8"/>
    <mergeCell ref="C7:D8"/>
    <mergeCell ref="E7:F8"/>
    <mergeCell ref="G7:H8"/>
    <mergeCell ref="I7:J8"/>
    <mergeCell ref="K7:L7"/>
    <mergeCell ref="B25:D25"/>
    <mergeCell ref="B26:D26"/>
    <mergeCell ref="E26:F26"/>
    <mergeCell ref="B27:D27"/>
    <mergeCell ref="B28:D28"/>
    <mergeCell ref="E28:F28"/>
    <mergeCell ref="M9:N10"/>
    <mergeCell ref="O9:P10"/>
    <mergeCell ref="Q9:R10"/>
    <mergeCell ref="E22:F22"/>
    <mergeCell ref="B23:D23"/>
    <mergeCell ref="O23:R23"/>
    <mergeCell ref="B9:B12"/>
    <mergeCell ref="C9:D12"/>
    <mergeCell ref="E9:F12"/>
    <mergeCell ref="G9:H12"/>
    <mergeCell ref="I9:J12"/>
    <mergeCell ref="K9:L10"/>
    <mergeCell ref="M46:M47"/>
    <mergeCell ref="N46:N47"/>
    <mergeCell ref="O46:O47"/>
    <mergeCell ref="P46:P47"/>
    <mergeCell ref="Q46:Q47"/>
    <mergeCell ref="R46:R47"/>
    <mergeCell ref="B29:D29"/>
    <mergeCell ref="E30:F30"/>
    <mergeCell ref="B31:D31"/>
    <mergeCell ref="B33:R33"/>
    <mergeCell ref="G46:G47"/>
    <mergeCell ref="H46:H47"/>
    <mergeCell ref="I46:I47"/>
    <mergeCell ref="J46:J47"/>
    <mergeCell ref="K46:K47"/>
    <mergeCell ref="L46:L47"/>
    <mergeCell ref="L53:R53"/>
    <mergeCell ref="L57:O57"/>
    <mergeCell ref="Q57:R57"/>
    <mergeCell ref="B59:B60"/>
    <mergeCell ref="C59:C60"/>
    <mergeCell ref="D59:H60"/>
    <mergeCell ref="I59:M60"/>
    <mergeCell ref="B48:H48"/>
    <mergeCell ref="C49:D49"/>
    <mergeCell ref="E49:F49"/>
    <mergeCell ref="G49:H49"/>
    <mergeCell ref="I49:R52"/>
    <mergeCell ref="B50:B52"/>
    <mergeCell ref="C50:D52"/>
    <mergeCell ref="E50:F52"/>
    <mergeCell ref="G50:H52"/>
    <mergeCell ref="D64:H64"/>
    <mergeCell ref="I64:M64"/>
    <mergeCell ref="D65:H65"/>
    <mergeCell ref="I65:M65"/>
    <mergeCell ref="D66:H66"/>
    <mergeCell ref="I66:M66"/>
    <mergeCell ref="D61:H61"/>
    <mergeCell ref="I61:M61"/>
    <mergeCell ref="D62:H62"/>
    <mergeCell ref="I62:M62"/>
    <mergeCell ref="D63:H63"/>
    <mergeCell ref="I63:M63"/>
    <mergeCell ref="D70:H70"/>
    <mergeCell ref="I70:M70"/>
    <mergeCell ref="D71:H71"/>
    <mergeCell ref="I71:M71"/>
    <mergeCell ref="D72:H72"/>
    <mergeCell ref="I72:M72"/>
    <mergeCell ref="D67:H67"/>
    <mergeCell ref="I67:M67"/>
    <mergeCell ref="D68:H68"/>
    <mergeCell ref="I68:M68"/>
    <mergeCell ref="D69:H69"/>
    <mergeCell ref="I69:M69"/>
    <mergeCell ref="D76:H76"/>
    <mergeCell ref="I76:M76"/>
    <mergeCell ref="D77:H77"/>
    <mergeCell ref="I77:M77"/>
    <mergeCell ref="D73:H73"/>
    <mergeCell ref="I73:M73"/>
    <mergeCell ref="D74:H74"/>
    <mergeCell ref="I74:M74"/>
    <mergeCell ref="D75:H75"/>
    <mergeCell ref="I75:M75"/>
  </mergeCells>
  <conditionalFormatting sqref="G44:R44">
    <cfRule type="cellIs" dxfId="9" priority="1" stopIfTrue="1" operator="between">
      <formula>G$43*0.9</formula>
      <formula>G$43</formula>
    </cfRule>
    <cfRule type="cellIs" dxfId="8" priority="2" stopIfTrue="1" operator="lessThanOrEqual">
      <formula>G$43*0.9</formula>
    </cfRule>
    <cfRule type="cellIs" dxfId="7" priority="3" stopIfTrue="1" operator="greaterThan">
      <formula>G$43</formula>
    </cfRule>
  </conditionalFormatting>
  <conditionalFormatting sqref="G45:R45">
    <cfRule type="cellIs" dxfId="6" priority="4" stopIfTrue="1" operator="lessThanOrEqual">
      <formula>0.01</formula>
    </cfRule>
    <cfRule type="cellIs" dxfId="5" priority="5" stopIfTrue="1" operator="between">
      <formula>0.01</formula>
      <formula>0.015</formula>
    </cfRule>
    <cfRule type="cellIs" dxfId="4" priority="6" stopIfTrue="1" operator="greaterThan">
      <formula>0.015</formula>
    </cfRule>
  </conditionalFormatting>
  <dataValidations count="1">
    <dataValidation type="list" allowBlank="1" showInputMessage="1" showErrorMessage="1" sqref="G46:R47 JC46:JN47 SY46:TJ47 ACU46:ADF47 AMQ46:ANB47 AWM46:AWX47 BGI46:BGT47 BQE46:BQP47 CAA46:CAL47 CJW46:CKH47 CTS46:CUD47 DDO46:DDZ47 DNK46:DNV47 DXG46:DXR47 EHC46:EHN47 EQY46:ERJ47 FAU46:FBF47 FKQ46:FLB47 FUM46:FUX47 GEI46:GET47 GOE46:GOP47 GYA46:GYL47 HHW46:HIH47 HRS46:HSD47 IBO46:IBZ47 ILK46:ILV47 IVG46:IVR47 JFC46:JFN47 JOY46:JPJ47 JYU46:JZF47 KIQ46:KJB47 KSM46:KSX47 LCI46:LCT47 LME46:LMP47 LWA46:LWL47 MFW46:MGH47 MPS46:MQD47 MZO46:MZZ47 NJK46:NJV47 NTG46:NTR47 ODC46:ODN47 OMY46:ONJ47 OWU46:OXF47 PGQ46:PHB47 PQM46:PQX47 QAI46:QAT47 QKE46:QKP47 QUA46:QUL47 RDW46:REH47 RNS46:ROD47 RXO46:RXZ47 SHK46:SHV47 SRG46:SRR47 TBC46:TBN47 TKY46:TLJ47 TUU46:TVF47 UEQ46:UFB47 UOM46:UOX47 UYI46:UYT47 VIE46:VIP47 VSA46:VSL47 WBW46:WCH47 WLS46:WMD47 WVO46:WVZ47 G65582:R65583 JC65582:JN65583 SY65582:TJ65583 ACU65582:ADF65583 AMQ65582:ANB65583 AWM65582:AWX65583 BGI65582:BGT65583 BQE65582:BQP65583 CAA65582:CAL65583 CJW65582:CKH65583 CTS65582:CUD65583 DDO65582:DDZ65583 DNK65582:DNV65583 DXG65582:DXR65583 EHC65582:EHN65583 EQY65582:ERJ65583 FAU65582:FBF65583 FKQ65582:FLB65583 FUM65582:FUX65583 GEI65582:GET65583 GOE65582:GOP65583 GYA65582:GYL65583 HHW65582:HIH65583 HRS65582:HSD65583 IBO65582:IBZ65583 ILK65582:ILV65583 IVG65582:IVR65583 JFC65582:JFN65583 JOY65582:JPJ65583 JYU65582:JZF65583 KIQ65582:KJB65583 KSM65582:KSX65583 LCI65582:LCT65583 LME65582:LMP65583 LWA65582:LWL65583 MFW65582:MGH65583 MPS65582:MQD65583 MZO65582:MZZ65583 NJK65582:NJV65583 NTG65582:NTR65583 ODC65582:ODN65583 OMY65582:ONJ65583 OWU65582:OXF65583 PGQ65582:PHB65583 PQM65582:PQX65583 QAI65582:QAT65583 QKE65582:QKP65583 QUA65582:QUL65583 RDW65582:REH65583 RNS65582:ROD65583 RXO65582:RXZ65583 SHK65582:SHV65583 SRG65582:SRR65583 TBC65582:TBN65583 TKY65582:TLJ65583 TUU65582:TVF65583 UEQ65582:UFB65583 UOM65582:UOX65583 UYI65582:UYT65583 VIE65582:VIP65583 VSA65582:VSL65583 WBW65582:WCH65583 WLS65582:WMD65583 WVO65582:WVZ65583 G131118:R131119 JC131118:JN131119 SY131118:TJ131119 ACU131118:ADF131119 AMQ131118:ANB131119 AWM131118:AWX131119 BGI131118:BGT131119 BQE131118:BQP131119 CAA131118:CAL131119 CJW131118:CKH131119 CTS131118:CUD131119 DDO131118:DDZ131119 DNK131118:DNV131119 DXG131118:DXR131119 EHC131118:EHN131119 EQY131118:ERJ131119 FAU131118:FBF131119 FKQ131118:FLB131119 FUM131118:FUX131119 GEI131118:GET131119 GOE131118:GOP131119 GYA131118:GYL131119 HHW131118:HIH131119 HRS131118:HSD131119 IBO131118:IBZ131119 ILK131118:ILV131119 IVG131118:IVR131119 JFC131118:JFN131119 JOY131118:JPJ131119 JYU131118:JZF131119 KIQ131118:KJB131119 KSM131118:KSX131119 LCI131118:LCT131119 LME131118:LMP131119 LWA131118:LWL131119 MFW131118:MGH131119 MPS131118:MQD131119 MZO131118:MZZ131119 NJK131118:NJV131119 NTG131118:NTR131119 ODC131118:ODN131119 OMY131118:ONJ131119 OWU131118:OXF131119 PGQ131118:PHB131119 PQM131118:PQX131119 QAI131118:QAT131119 QKE131118:QKP131119 QUA131118:QUL131119 RDW131118:REH131119 RNS131118:ROD131119 RXO131118:RXZ131119 SHK131118:SHV131119 SRG131118:SRR131119 TBC131118:TBN131119 TKY131118:TLJ131119 TUU131118:TVF131119 UEQ131118:UFB131119 UOM131118:UOX131119 UYI131118:UYT131119 VIE131118:VIP131119 VSA131118:VSL131119 WBW131118:WCH131119 WLS131118:WMD131119 WVO131118:WVZ131119 G196654:R196655 JC196654:JN196655 SY196654:TJ196655 ACU196654:ADF196655 AMQ196654:ANB196655 AWM196654:AWX196655 BGI196654:BGT196655 BQE196654:BQP196655 CAA196654:CAL196655 CJW196654:CKH196655 CTS196654:CUD196655 DDO196654:DDZ196655 DNK196654:DNV196655 DXG196654:DXR196655 EHC196654:EHN196655 EQY196654:ERJ196655 FAU196654:FBF196655 FKQ196654:FLB196655 FUM196654:FUX196655 GEI196654:GET196655 GOE196654:GOP196655 GYA196654:GYL196655 HHW196654:HIH196655 HRS196654:HSD196655 IBO196654:IBZ196655 ILK196654:ILV196655 IVG196654:IVR196655 JFC196654:JFN196655 JOY196654:JPJ196655 JYU196654:JZF196655 KIQ196654:KJB196655 KSM196654:KSX196655 LCI196654:LCT196655 LME196654:LMP196655 LWA196654:LWL196655 MFW196654:MGH196655 MPS196654:MQD196655 MZO196654:MZZ196655 NJK196654:NJV196655 NTG196654:NTR196655 ODC196654:ODN196655 OMY196654:ONJ196655 OWU196654:OXF196655 PGQ196654:PHB196655 PQM196654:PQX196655 QAI196654:QAT196655 QKE196654:QKP196655 QUA196654:QUL196655 RDW196654:REH196655 RNS196654:ROD196655 RXO196654:RXZ196655 SHK196654:SHV196655 SRG196654:SRR196655 TBC196654:TBN196655 TKY196654:TLJ196655 TUU196654:TVF196655 UEQ196654:UFB196655 UOM196654:UOX196655 UYI196654:UYT196655 VIE196654:VIP196655 VSA196654:VSL196655 WBW196654:WCH196655 WLS196654:WMD196655 WVO196654:WVZ196655 G262190:R262191 JC262190:JN262191 SY262190:TJ262191 ACU262190:ADF262191 AMQ262190:ANB262191 AWM262190:AWX262191 BGI262190:BGT262191 BQE262190:BQP262191 CAA262190:CAL262191 CJW262190:CKH262191 CTS262190:CUD262191 DDO262190:DDZ262191 DNK262190:DNV262191 DXG262190:DXR262191 EHC262190:EHN262191 EQY262190:ERJ262191 FAU262190:FBF262191 FKQ262190:FLB262191 FUM262190:FUX262191 GEI262190:GET262191 GOE262190:GOP262191 GYA262190:GYL262191 HHW262190:HIH262191 HRS262190:HSD262191 IBO262190:IBZ262191 ILK262190:ILV262191 IVG262190:IVR262191 JFC262190:JFN262191 JOY262190:JPJ262191 JYU262190:JZF262191 KIQ262190:KJB262191 KSM262190:KSX262191 LCI262190:LCT262191 LME262190:LMP262191 LWA262190:LWL262191 MFW262190:MGH262191 MPS262190:MQD262191 MZO262190:MZZ262191 NJK262190:NJV262191 NTG262190:NTR262191 ODC262190:ODN262191 OMY262190:ONJ262191 OWU262190:OXF262191 PGQ262190:PHB262191 PQM262190:PQX262191 QAI262190:QAT262191 QKE262190:QKP262191 QUA262190:QUL262191 RDW262190:REH262191 RNS262190:ROD262191 RXO262190:RXZ262191 SHK262190:SHV262191 SRG262190:SRR262191 TBC262190:TBN262191 TKY262190:TLJ262191 TUU262190:TVF262191 UEQ262190:UFB262191 UOM262190:UOX262191 UYI262190:UYT262191 VIE262190:VIP262191 VSA262190:VSL262191 WBW262190:WCH262191 WLS262190:WMD262191 WVO262190:WVZ262191 G327726:R327727 JC327726:JN327727 SY327726:TJ327727 ACU327726:ADF327727 AMQ327726:ANB327727 AWM327726:AWX327727 BGI327726:BGT327727 BQE327726:BQP327727 CAA327726:CAL327727 CJW327726:CKH327727 CTS327726:CUD327727 DDO327726:DDZ327727 DNK327726:DNV327727 DXG327726:DXR327727 EHC327726:EHN327727 EQY327726:ERJ327727 FAU327726:FBF327727 FKQ327726:FLB327727 FUM327726:FUX327727 GEI327726:GET327727 GOE327726:GOP327727 GYA327726:GYL327727 HHW327726:HIH327727 HRS327726:HSD327727 IBO327726:IBZ327727 ILK327726:ILV327727 IVG327726:IVR327727 JFC327726:JFN327727 JOY327726:JPJ327727 JYU327726:JZF327727 KIQ327726:KJB327727 KSM327726:KSX327727 LCI327726:LCT327727 LME327726:LMP327727 LWA327726:LWL327727 MFW327726:MGH327727 MPS327726:MQD327727 MZO327726:MZZ327727 NJK327726:NJV327727 NTG327726:NTR327727 ODC327726:ODN327727 OMY327726:ONJ327727 OWU327726:OXF327727 PGQ327726:PHB327727 PQM327726:PQX327727 QAI327726:QAT327727 QKE327726:QKP327727 QUA327726:QUL327727 RDW327726:REH327727 RNS327726:ROD327727 RXO327726:RXZ327727 SHK327726:SHV327727 SRG327726:SRR327727 TBC327726:TBN327727 TKY327726:TLJ327727 TUU327726:TVF327727 UEQ327726:UFB327727 UOM327726:UOX327727 UYI327726:UYT327727 VIE327726:VIP327727 VSA327726:VSL327727 WBW327726:WCH327727 WLS327726:WMD327727 WVO327726:WVZ327727 G393262:R393263 JC393262:JN393263 SY393262:TJ393263 ACU393262:ADF393263 AMQ393262:ANB393263 AWM393262:AWX393263 BGI393262:BGT393263 BQE393262:BQP393263 CAA393262:CAL393263 CJW393262:CKH393263 CTS393262:CUD393263 DDO393262:DDZ393263 DNK393262:DNV393263 DXG393262:DXR393263 EHC393262:EHN393263 EQY393262:ERJ393263 FAU393262:FBF393263 FKQ393262:FLB393263 FUM393262:FUX393263 GEI393262:GET393263 GOE393262:GOP393263 GYA393262:GYL393263 HHW393262:HIH393263 HRS393262:HSD393263 IBO393262:IBZ393263 ILK393262:ILV393263 IVG393262:IVR393263 JFC393262:JFN393263 JOY393262:JPJ393263 JYU393262:JZF393263 KIQ393262:KJB393263 KSM393262:KSX393263 LCI393262:LCT393263 LME393262:LMP393263 LWA393262:LWL393263 MFW393262:MGH393263 MPS393262:MQD393263 MZO393262:MZZ393263 NJK393262:NJV393263 NTG393262:NTR393263 ODC393262:ODN393263 OMY393262:ONJ393263 OWU393262:OXF393263 PGQ393262:PHB393263 PQM393262:PQX393263 QAI393262:QAT393263 QKE393262:QKP393263 QUA393262:QUL393263 RDW393262:REH393263 RNS393262:ROD393263 RXO393262:RXZ393263 SHK393262:SHV393263 SRG393262:SRR393263 TBC393262:TBN393263 TKY393262:TLJ393263 TUU393262:TVF393263 UEQ393262:UFB393263 UOM393262:UOX393263 UYI393262:UYT393263 VIE393262:VIP393263 VSA393262:VSL393263 WBW393262:WCH393263 WLS393262:WMD393263 WVO393262:WVZ393263 G458798:R458799 JC458798:JN458799 SY458798:TJ458799 ACU458798:ADF458799 AMQ458798:ANB458799 AWM458798:AWX458799 BGI458798:BGT458799 BQE458798:BQP458799 CAA458798:CAL458799 CJW458798:CKH458799 CTS458798:CUD458799 DDO458798:DDZ458799 DNK458798:DNV458799 DXG458798:DXR458799 EHC458798:EHN458799 EQY458798:ERJ458799 FAU458798:FBF458799 FKQ458798:FLB458799 FUM458798:FUX458799 GEI458798:GET458799 GOE458798:GOP458799 GYA458798:GYL458799 HHW458798:HIH458799 HRS458798:HSD458799 IBO458798:IBZ458799 ILK458798:ILV458799 IVG458798:IVR458799 JFC458798:JFN458799 JOY458798:JPJ458799 JYU458798:JZF458799 KIQ458798:KJB458799 KSM458798:KSX458799 LCI458798:LCT458799 LME458798:LMP458799 LWA458798:LWL458799 MFW458798:MGH458799 MPS458798:MQD458799 MZO458798:MZZ458799 NJK458798:NJV458799 NTG458798:NTR458799 ODC458798:ODN458799 OMY458798:ONJ458799 OWU458798:OXF458799 PGQ458798:PHB458799 PQM458798:PQX458799 QAI458798:QAT458799 QKE458798:QKP458799 QUA458798:QUL458799 RDW458798:REH458799 RNS458798:ROD458799 RXO458798:RXZ458799 SHK458798:SHV458799 SRG458798:SRR458799 TBC458798:TBN458799 TKY458798:TLJ458799 TUU458798:TVF458799 UEQ458798:UFB458799 UOM458798:UOX458799 UYI458798:UYT458799 VIE458798:VIP458799 VSA458798:VSL458799 WBW458798:WCH458799 WLS458798:WMD458799 WVO458798:WVZ458799 G524334:R524335 JC524334:JN524335 SY524334:TJ524335 ACU524334:ADF524335 AMQ524334:ANB524335 AWM524334:AWX524335 BGI524334:BGT524335 BQE524334:BQP524335 CAA524334:CAL524335 CJW524334:CKH524335 CTS524334:CUD524335 DDO524334:DDZ524335 DNK524334:DNV524335 DXG524334:DXR524335 EHC524334:EHN524335 EQY524334:ERJ524335 FAU524334:FBF524335 FKQ524334:FLB524335 FUM524334:FUX524335 GEI524334:GET524335 GOE524334:GOP524335 GYA524334:GYL524335 HHW524334:HIH524335 HRS524334:HSD524335 IBO524334:IBZ524335 ILK524334:ILV524335 IVG524334:IVR524335 JFC524334:JFN524335 JOY524334:JPJ524335 JYU524334:JZF524335 KIQ524334:KJB524335 KSM524334:KSX524335 LCI524334:LCT524335 LME524334:LMP524335 LWA524334:LWL524335 MFW524334:MGH524335 MPS524334:MQD524335 MZO524334:MZZ524335 NJK524334:NJV524335 NTG524334:NTR524335 ODC524334:ODN524335 OMY524334:ONJ524335 OWU524334:OXF524335 PGQ524334:PHB524335 PQM524334:PQX524335 QAI524334:QAT524335 QKE524334:QKP524335 QUA524334:QUL524335 RDW524334:REH524335 RNS524334:ROD524335 RXO524334:RXZ524335 SHK524334:SHV524335 SRG524334:SRR524335 TBC524334:TBN524335 TKY524334:TLJ524335 TUU524334:TVF524335 UEQ524334:UFB524335 UOM524334:UOX524335 UYI524334:UYT524335 VIE524334:VIP524335 VSA524334:VSL524335 WBW524334:WCH524335 WLS524334:WMD524335 WVO524334:WVZ524335 G589870:R589871 JC589870:JN589871 SY589870:TJ589871 ACU589870:ADF589871 AMQ589870:ANB589871 AWM589870:AWX589871 BGI589870:BGT589871 BQE589870:BQP589871 CAA589870:CAL589871 CJW589870:CKH589871 CTS589870:CUD589871 DDO589870:DDZ589871 DNK589870:DNV589871 DXG589870:DXR589871 EHC589870:EHN589871 EQY589870:ERJ589871 FAU589870:FBF589871 FKQ589870:FLB589871 FUM589870:FUX589871 GEI589870:GET589871 GOE589870:GOP589871 GYA589870:GYL589871 HHW589870:HIH589871 HRS589870:HSD589871 IBO589870:IBZ589871 ILK589870:ILV589871 IVG589870:IVR589871 JFC589870:JFN589871 JOY589870:JPJ589871 JYU589870:JZF589871 KIQ589870:KJB589871 KSM589870:KSX589871 LCI589870:LCT589871 LME589870:LMP589871 LWA589870:LWL589871 MFW589870:MGH589871 MPS589870:MQD589871 MZO589870:MZZ589871 NJK589870:NJV589871 NTG589870:NTR589871 ODC589870:ODN589871 OMY589870:ONJ589871 OWU589870:OXF589871 PGQ589870:PHB589871 PQM589870:PQX589871 QAI589870:QAT589871 QKE589870:QKP589871 QUA589870:QUL589871 RDW589870:REH589871 RNS589870:ROD589871 RXO589870:RXZ589871 SHK589870:SHV589871 SRG589870:SRR589871 TBC589870:TBN589871 TKY589870:TLJ589871 TUU589870:TVF589871 UEQ589870:UFB589871 UOM589870:UOX589871 UYI589870:UYT589871 VIE589870:VIP589871 VSA589870:VSL589871 WBW589870:WCH589871 WLS589870:WMD589871 WVO589870:WVZ589871 G655406:R655407 JC655406:JN655407 SY655406:TJ655407 ACU655406:ADF655407 AMQ655406:ANB655407 AWM655406:AWX655407 BGI655406:BGT655407 BQE655406:BQP655407 CAA655406:CAL655407 CJW655406:CKH655407 CTS655406:CUD655407 DDO655406:DDZ655407 DNK655406:DNV655407 DXG655406:DXR655407 EHC655406:EHN655407 EQY655406:ERJ655407 FAU655406:FBF655407 FKQ655406:FLB655407 FUM655406:FUX655407 GEI655406:GET655407 GOE655406:GOP655407 GYA655406:GYL655407 HHW655406:HIH655407 HRS655406:HSD655407 IBO655406:IBZ655407 ILK655406:ILV655407 IVG655406:IVR655407 JFC655406:JFN655407 JOY655406:JPJ655407 JYU655406:JZF655407 KIQ655406:KJB655407 KSM655406:KSX655407 LCI655406:LCT655407 LME655406:LMP655407 LWA655406:LWL655407 MFW655406:MGH655407 MPS655406:MQD655407 MZO655406:MZZ655407 NJK655406:NJV655407 NTG655406:NTR655407 ODC655406:ODN655407 OMY655406:ONJ655407 OWU655406:OXF655407 PGQ655406:PHB655407 PQM655406:PQX655407 QAI655406:QAT655407 QKE655406:QKP655407 QUA655406:QUL655407 RDW655406:REH655407 RNS655406:ROD655407 RXO655406:RXZ655407 SHK655406:SHV655407 SRG655406:SRR655407 TBC655406:TBN655407 TKY655406:TLJ655407 TUU655406:TVF655407 UEQ655406:UFB655407 UOM655406:UOX655407 UYI655406:UYT655407 VIE655406:VIP655407 VSA655406:VSL655407 WBW655406:WCH655407 WLS655406:WMD655407 WVO655406:WVZ655407 G720942:R720943 JC720942:JN720943 SY720942:TJ720943 ACU720942:ADF720943 AMQ720942:ANB720943 AWM720942:AWX720943 BGI720942:BGT720943 BQE720942:BQP720943 CAA720942:CAL720943 CJW720942:CKH720943 CTS720942:CUD720943 DDO720942:DDZ720943 DNK720942:DNV720943 DXG720942:DXR720943 EHC720942:EHN720943 EQY720942:ERJ720943 FAU720942:FBF720943 FKQ720942:FLB720943 FUM720942:FUX720943 GEI720942:GET720943 GOE720942:GOP720943 GYA720942:GYL720943 HHW720942:HIH720943 HRS720942:HSD720943 IBO720942:IBZ720943 ILK720942:ILV720943 IVG720942:IVR720943 JFC720942:JFN720943 JOY720942:JPJ720943 JYU720942:JZF720943 KIQ720942:KJB720943 KSM720942:KSX720943 LCI720942:LCT720943 LME720942:LMP720943 LWA720942:LWL720943 MFW720942:MGH720943 MPS720942:MQD720943 MZO720942:MZZ720943 NJK720942:NJV720943 NTG720942:NTR720943 ODC720942:ODN720943 OMY720942:ONJ720943 OWU720942:OXF720943 PGQ720942:PHB720943 PQM720942:PQX720943 QAI720942:QAT720943 QKE720942:QKP720943 QUA720942:QUL720943 RDW720942:REH720943 RNS720942:ROD720943 RXO720942:RXZ720943 SHK720942:SHV720943 SRG720942:SRR720943 TBC720942:TBN720943 TKY720942:TLJ720943 TUU720942:TVF720943 UEQ720942:UFB720943 UOM720942:UOX720943 UYI720942:UYT720943 VIE720942:VIP720943 VSA720942:VSL720943 WBW720942:WCH720943 WLS720942:WMD720943 WVO720942:WVZ720943 G786478:R786479 JC786478:JN786479 SY786478:TJ786479 ACU786478:ADF786479 AMQ786478:ANB786479 AWM786478:AWX786479 BGI786478:BGT786479 BQE786478:BQP786479 CAA786478:CAL786479 CJW786478:CKH786479 CTS786478:CUD786479 DDO786478:DDZ786479 DNK786478:DNV786479 DXG786478:DXR786479 EHC786478:EHN786479 EQY786478:ERJ786479 FAU786478:FBF786479 FKQ786478:FLB786479 FUM786478:FUX786479 GEI786478:GET786479 GOE786478:GOP786479 GYA786478:GYL786479 HHW786478:HIH786479 HRS786478:HSD786479 IBO786478:IBZ786479 ILK786478:ILV786479 IVG786478:IVR786479 JFC786478:JFN786479 JOY786478:JPJ786479 JYU786478:JZF786479 KIQ786478:KJB786479 KSM786478:KSX786479 LCI786478:LCT786479 LME786478:LMP786479 LWA786478:LWL786479 MFW786478:MGH786479 MPS786478:MQD786479 MZO786478:MZZ786479 NJK786478:NJV786479 NTG786478:NTR786479 ODC786478:ODN786479 OMY786478:ONJ786479 OWU786478:OXF786479 PGQ786478:PHB786479 PQM786478:PQX786479 QAI786478:QAT786479 QKE786478:QKP786479 QUA786478:QUL786479 RDW786478:REH786479 RNS786478:ROD786479 RXO786478:RXZ786479 SHK786478:SHV786479 SRG786478:SRR786479 TBC786478:TBN786479 TKY786478:TLJ786479 TUU786478:TVF786479 UEQ786478:UFB786479 UOM786478:UOX786479 UYI786478:UYT786479 VIE786478:VIP786479 VSA786478:VSL786479 WBW786478:WCH786479 WLS786478:WMD786479 WVO786478:WVZ786479 G852014:R852015 JC852014:JN852015 SY852014:TJ852015 ACU852014:ADF852015 AMQ852014:ANB852015 AWM852014:AWX852015 BGI852014:BGT852015 BQE852014:BQP852015 CAA852014:CAL852015 CJW852014:CKH852015 CTS852014:CUD852015 DDO852014:DDZ852015 DNK852014:DNV852015 DXG852014:DXR852015 EHC852014:EHN852015 EQY852014:ERJ852015 FAU852014:FBF852015 FKQ852014:FLB852015 FUM852014:FUX852015 GEI852014:GET852015 GOE852014:GOP852015 GYA852014:GYL852015 HHW852014:HIH852015 HRS852014:HSD852015 IBO852014:IBZ852015 ILK852014:ILV852015 IVG852014:IVR852015 JFC852014:JFN852015 JOY852014:JPJ852015 JYU852014:JZF852015 KIQ852014:KJB852015 KSM852014:KSX852015 LCI852014:LCT852015 LME852014:LMP852015 LWA852014:LWL852015 MFW852014:MGH852015 MPS852014:MQD852015 MZO852014:MZZ852015 NJK852014:NJV852015 NTG852014:NTR852015 ODC852014:ODN852015 OMY852014:ONJ852015 OWU852014:OXF852015 PGQ852014:PHB852015 PQM852014:PQX852015 QAI852014:QAT852015 QKE852014:QKP852015 QUA852014:QUL852015 RDW852014:REH852015 RNS852014:ROD852015 RXO852014:RXZ852015 SHK852014:SHV852015 SRG852014:SRR852015 TBC852014:TBN852015 TKY852014:TLJ852015 TUU852014:TVF852015 UEQ852014:UFB852015 UOM852014:UOX852015 UYI852014:UYT852015 VIE852014:VIP852015 VSA852014:VSL852015 WBW852014:WCH852015 WLS852014:WMD852015 WVO852014:WVZ852015 G917550:R917551 JC917550:JN917551 SY917550:TJ917551 ACU917550:ADF917551 AMQ917550:ANB917551 AWM917550:AWX917551 BGI917550:BGT917551 BQE917550:BQP917551 CAA917550:CAL917551 CJW917550:CKH917551 CTS917550:CUD917551 DDO917550:DDZ917551 DNK917550:DNV917551 DXG917550:DXR917551 EHC917550:EHN917551 EQY917550:ERJ917551 FAU917550:FBF917551 FKQ917550:FLB917551 FUM917550:FUX917551 GEI917550:GET917551 GOE917550:GOP917551 GYA917550:GYL917551 HHW917550:HIH917551 HRS917550:HSD917551 IBO917550:IBZ917551 ILK917550:ILV917551 IVG917550:IVR917551 JFC917550:JFN917551 JOY917550:JPJ917551 JYU917550:JZF917551 KIQ917550:KJB917551 KSM917550:KSX917551 LCI917550:LCT917551 LME917550:LMP917551 LWA917550:LWL917551 MFW917550:MGH917551 MPS917550:MQD917551 MZO917550:MZZ917551 NJK917550:NJV917551 NTG917550:NTR917551 ODC917550:ODN917551 OMY917550:ONJ917551 OWU917550:OXF917551 PGQ917550:PHB917551 PQM917550:PQX917551 QAI917550:QAT917551 QKE917550:QKP917551 QUA917550:QUL917551 RDW917550:REH917551 RNS917550:ROD917551 RXO917550:RXZ917551 SHK917550:SHV917551 SRG917550:SRR917551 TBC917550:TBN917551 TKY917550:TLJ917551 TUU917550:TVF917551 UEQ917550:UFB917551 UOM917550:UOX917551 UYI917550:UYT917551 VIE917550:VIP917551 VSA917550:VSL917551 WBW917550:WCH917551 WLS917550:WMD917551 WVO917550:WVZ917551 G983086:R983087 JC983086:JN983087 SY983086:TJ983087 ACU983086:ADF983087 AMQ983086:ANB983087 AWM983086:AWX983087 BGI983086:BGT983087 BQE983086:BQP983087 CAA983086:CAL983087 CJW983086:CKH983087 CTS983086:CUD983087 DDO983086:DDZ983087 DNK983086:DNV983087 DXG983086:DXR983087 EHC983086:EHN983087 EQY983086:ERJ983087 FAU983086:FBF983087 FKQ983086:FLB983087 FUM983086:FUX983087 GEI983086:GET983087 GOE983086:GOP983087 GYA983086:GYL983087 HHW983086:HIH983087 HRS983086:HSD983087 IBO983086:IBZ983087 ILK983086:ILV983087 IVG983086:IVR983087 JFC983086:JFN983087 JOY983086:JPJ983087 JYU983086:JZF983087 KIQ983086:KJB983087 KSM983086:KSX983087 LCI983086:LCT983087 LME983086:LMP983087 LWA983086:LWL983087 MFW983086:MGH983087 MPS983086:MQD983087 MZO983086:MZZ983087 NJK983086:NJV983087 NTG983086:NTR983087 ODC983086:ODN983087 OMY983086:ONJ983087 OWU983086:OXF983087 PGQ983086:PHB983087 PQM983086:PQX983087 QAI983086:QAT983087 QKE983086:QKP983087 QUA983086:QUL983087 RDW983086:REH983087 RNS983086:ROD983087 RXO983086:RXZ983087 SHK983086:SHV983087 SRG983086:SRR983087 TBC983086:TBN983087 TKY983086:TLJ983087 TUU983086:TVF983087 UEQ983086:UFB983087 UOM983086:UOX983087 UYI983086:UYT983087 VIE983086:VIP983087 VSA983086:VSL983087 WBW983086:WCH983087 WLS983086:WMD983087 WVO983086:WVZ983087" xr:uid="{F012058A-80AE-483D-9338-84F1F1D04E2C}">
      <formula1>$T$46:$W$46</formula1>
    </dataValidation>
  </dataValidations>
  <pageMargins left="0.25" right="0.25" top="0.25" bottom="0" header="0.5" footer="0.25"/>
  <pageSetup scale="78" fitToHeight="2" orientation="landscape" r:id="rId1"/>
  <headerFooter alignWithMargins="0">
    <oddFooter>&amp;L&amp;F;&amp;D</oddFooter>
  </headerFooter>
  <rowBreaks count="1" manualBreakCount="1">
    <brk id="5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19050</xdr:colOff>
                    <xdr:row>0</xdr:row>
                    <xdr:rowOff>133350</xdr:rowOff>
                  </from>
                  <to>
                    <xdr:col>17</xdr:col>
                    <xdr:colOff>638175</xdr:colOff>
                    <xdr:row>1</xdr:row>
                    <xdr:rowOff>66675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15</xdr:col>
                    <xdr:colOff>19050</xdr:colOff>
                    <xdr:row>1</xdr:row>
                    <xdr:rowOff>38100</xdr:rowOff>
                  </from>
                  <to>
                    <xdr:col>17</xdr:col>
                    <xdr:colOff>638175</xdr:colOff>
                    <xdr:row>1</xdr:row>
                    <xdr:rowOff>257175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4</xdr:col>
                    <xdr:colOff>66675</xdr:colOff>
                    <xdr:row>21</xdr:row>
                    <xdr:rowOff>133350</xdr:rowOff>
                  </from>
                  <to>
                    <xdr:col>5</xdr:col>
                    <xdr:colOff>0</xdr:colOff>
                    <xdr:row>23</xdr:row>
                    <xdr:rowOff>19050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4</xdr:col>
                    <xdr:colOff>28575</xdr:colOff>
                    <xdr:row>21</xdr:row>
                    <xdr:rowOff>57150</xdr:rowOff>
                  </from>
                  <to>
                    <xdr:col>5</xdr:col>
                    <xdr:colOff>590550</xdr:colOff>
                    <xdr:row>24</xdr:row>
                    <xdr:rowOff>95250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4</xdr:col>
                    <xdr:colOff>76200</xdr:colOff>
                    <xdr:row>23</xdr:row>
                    <xdr:rowOff>19050</xdr:rowOff>
                  </from>
                  <to>
                    <xdr:col>5</xdr:col>
                    <xdr:colOff>9525</xdr:colOff>
                    <xdr:row>24</xdr:row>
                    <xdr:rowOff>76200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5</xdr:col>
                    <xdr:colOff>0</xdr:colOff>
                    <xdr:row>21</xdr:row>
                    <xdr:rowOff>133350</xdr:rowOff>
                  </from>
                  <to>
                    <xdr:col>5</xdr:col>
                    <xdr:colOff>581025</xdr:colOff>
                    <xdr:row>23</xdr:row>
                    <xdr:rowOff>19050</xdr:rowOff>
                  </to>
                </anchor>
              </controlPr>
            </control>
          </mc:Choice>
        </mc:AlternateContent>
        <mc:AlternateContent xmlns:mc="http://schemas.openxmlformats.org/markup-compatibility/2006">
          <mc:Choice Requires="x14">
            <control shapeId="25607" r:id="rId10" name="Option Button 7">
              <controlPr defaultSize="0" autoFill="0" autoLine="0" autoPict="0">
                <anchor moveWithCells="1">
                  <from>
                    <xdr:col>5</xdr:col>
                    <xdr:colOff>0</xdr:colOff>
                    <xdr:row>23</xdr:row>
                    <xdr:rowOff>19050</xdr:rowOff>
                  </from>
                  <to>
                    <xdr:col>5</xdr:col>
                    <xdr:colOff>581025</xdr:colOff>
                    <xdr:row>24</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5CF0-E4ED-4E9D-B81E-F0D2B083076F}">
  <sheetPr codeName="Sheet4">
    <tabColor theme="9" tint="0.59999389629810485"/>
    <pageSetUpPr fitToPage="1"/>
  </sheetPr>
  <dimension ref="A1:O38"/>
  <sheetViews>
    <sheetView zoomScale="90" zoomScaleNormal="90" workbookViewId="0">
      <selection activeCell="W36" sqref="W36"/>
    </sheetView>
  </sheetViews>
  <sheetFormatPr defaultColWidth="8.85546875" defaultRowHeight="12.75"/>
  <cols>
    <col min="1" max="1" width="13.85546875" style="2" bestFit="1" customWidth="1"/>
    <col min="2" max="2" width="14.5703125" style="2" bestFit="1" customWidth="1"/>
    <col min="3" max="3" width="10.140625" style="2" bestFit="1" customWidth="1"/>
    <col min="4" max="4" width="17.42578125" style="2" customWidth="1"/>
    <col min="5" max="5" width="12.85546875" style="2" customWidth="1"/>
    <col min="6" max="6" width="14.5703125" style="2" customWidth="1"/>
    <col min="7" max="7" width="16" style="2" bestFit="1" customWidth="1"/>
    <col min="8" max="8" width="13.7109375" style="2" customWidth="1"/>
    <col min="9" max="9" width="12.85546875" style="2" bestFit="1" customWidth="1"/>
    <col min="10" max="10" width="17" style="2" customWidth="1"/>
    <col min="11" max="11" width="13.42578125" style="2" bestFit="1" customWidth="1"/>
    <col min="12" max="14" width="13.42578125" style="2" customWidth="1"/>
    <col min="15" max="16384" width="8.85546875" style="2"/>
  </cols>
  <sheetData>
    <row r="1" spans="1:15" ht="30">
      <c r="A1" s="1009" t="s">
        <v>8</v>
      </c>
      <c r="B1" s="1009"/>
      <c r="C1" s="1009"/>
      <c r="D1" s="1009"/>
      <c r="E1" s="1009"/>
      <c r="F1" s="1009"/>
      <c r="G1" s="1009"/>
      <c r="H1" s="1009"/>
      <c r="I1" s="1009"/>
      <c r="J1" s="1009"/>
      <c r="K1" s="1009"/>
      <c r="L1" s="1009"/>
      <c r="M1" s="1"/>
      <c r="N1" s="1"/>
    </row>
    <row r="2" spans="1:15">
      <c r="A2" s="3" t="s">
        <v>9</v>
      </c>
      <c r="B2" s="679" t="s">
        <v>10</v>
      </c>
      <c r="C2" s="680"/>
      <c r="E2" s="4"/>
      <c r="I2" s="5" t="s">
        <v>11</v>
      </c>
      <c r="J2" s="1010"/>
      <c r="K2" s="1011"/>
      <c r="L2" s="1008"/>
      <c r="M2" s="6"/>
      <c r="N2" s="6"/>
    </row>
    <row r="3" spans="1:15">
      <c r="A3" s="683" t="s">
        <v>12</v>
      </c>
      <c r="B3" s="684"/>
      <c r="C3" s="685"/>
      <c r="I3" s="7" t="s">
        <v>13</v>
      </c>
      <c r="J3" s="8"/>
      <c r="K3" s="8"/>
      <c r="L3" s="9"/>
      <c r="M3" s="6"/>
      <c r="N3" s="6"/>
    </row>
    <row r="4" spans="1:15">
      <c r="A4" s="686"/>
      <c r="B4" s="684"/>
      <c r="C4" s="685"/>
      <c r="E4" s="10" t="s">
        <v>14</v>
      </c>
      <c r="F4" s="11">
        <v>44176</v>
      </c>
      <c r="I4" s="7" t="s">
        <v>2</v>
      </c>
      <c r="J4" s="8"/>
      <c r="K4" s="8"/>
      <c r="L4" s="9"/>
      <c r="M4" s="6"/>
      <c r="N4" s="6"/>
    </row>
    <row r="5" spans="1:15">
      <c r="A5" s="12"/>
      <c r="B5" s="13"/>
      <c r="C5" s="14"/>
      <c r="F5" s="15"/>
      <c r="I5" s="7" t="s">
        <v>15</v>
      </c>
      <c r="J5" s="8"/>
      <c r="K5" s="8"/>
      <c r="L5" s="9"/>
      <c r="M5" s="6"/>
      <c r="N5" s="6"/>
    </row>
    <row r="6" spans="1:15">
      <c r="A6" s="687" t="s">
        <v>16</v>
      </c>
      <c r="B6" s="687"/>
      <c r="C6" s="687"/>
      <c r="E6" s="16" t="s">
        <v>17</v>
      </c>
      <c r="I6" s="7" t="s">
        <v>18</v>
      </c>
      <c r="J6" s="17"/>
      <c r="K6" s="17"/>
      <c r="L6" s="18"/>
      <c r="M6" s="11"/>
      <c r="N6" s="11"/>
    </row>
    <row r="7" spans="1:15">
      <c r="A7" s="16" t="s">
        <v>19</v>
      </c>
      <c r="B7" s="19"/>
      <c r="E7" s="10" t="s">
        <v>20</v>
      </c>
      <c r="F7" s="20"/>
      <c r="I7" s="7" t="s">
        <v>21</v>
      </c>
      <c r="J7" s="9" t="s">
        <v>22</v>
      </c>
      <c r="K7" s="9" t="s">
        <v>23</v>
      </c>
      <c r="L7" s="9" t="s">
        <v>24</v>
      </c>
      <c r="M7" s="6"/>
      <c r="N7" s="6"/>
    </row>
    <row r="8" spans="1:15">
      <c r="A8" s="10" t="s">
        <v>25</v>
      </c>
      <c r="B8" s="21"/>
      <c r="C8" s="22"/>
      <c r="D8" s="22"/>
      <c r="E8" s="10" t="s">
        <v>26</v>
      </c>
      <c r="F8" s="20"/>
    </row>
    <row r="9" spans="1:15">
      <c r="A9" s="16" t="s">
        <v>27</v>
      </c>
      <c r="B9" s="21"/>
      <c r="E9" s="10" t="s">
        <v>28</v>
      </c>
      <c r="F9" s="23"/>
    </row>
    <row r="10" spans="1:15">
      <c r="A10" s="16"/>
      <c r="B10" s="21"/>
      <c r="E10" s="10"/>
      <c r="F10" s="23"/>
      <c r="L10" s="24" t="s">
        <v>29</v>
      </c>
    </row>
    <row r="11" spans="1:15">
      <c r="B11" s="21"/>
      <c r="E11" s="10" t="s">
        <v>30</v>
      </c>
      <c r="F11" s="1007" t="s">
        <v>31</v>
      </c>
      <c r="G11" s="1008"/>
      <c r="K11" s="16" t="s">
        <v>32</v>
      </c>
      <c r="L11" s="9">
        <v>20</v>
      </c>
    </row>
    <row r="12" spans="1:15">
      <c r="B12" s="24" t="s">
        <v>33</v>
      </c>
      <c r="C12" s="24" t="s">
        <v>34</v>
      </c>
      <c r="D12" s="24" t="s">
        <v>35</v>
      </c>
      <c r="E12" s="24" t="s">
        <v>36</v>
      </c>
      <c r="F12" s="24" t="s">
        <v>37</v>
      </c>
      <c r="G12" s="24" t="s">
        <v>38</v>
      </c>
      <c r="H12" s="24" t="s">
        <v>39</v>
      </c>
      <c r="I12" s="24" t="s">
        <v>40</v>
      </c>
      <c r="J12" s="24" t="s">
        <v>41</v>
      </c>
      <c r="K12" s="24" t="s">
        <v>42</v>
      </c>
      <c r="L12" s="24" t="s">
        <v>130</v>
      </c>
      <c r="M12" s="24"/>
      <c r="N12" s="24"/>
    </row>
    <row r="13" spans="1:15" ht="25.5">
      <c r="A13" s="25" t="s">
        <v>1</v>
      </c>
      <c r="B13" s="26" t="s">
        <v>43</v>
      </c>
      <c r="C13" s="25" t="s">
        <v>44</v>
      </c>
      <c r="D13" s="25" t="s">
        <v>45</v>
      </c>
      <c r="E13" s="25" t="s">
        <v>46</v>
      </c>
      <c r="F13" s="25" t="s">
        <v>47</v>
      </c>
      <c r="G13" s="25" t="s">
        <v>48</v>
      </c>
      <c r="H13" s="25" t="s">
        <v>49</v>
      </c>
      <c r="I13" s="25" t="s">
        <v>50</v>
      </c>
      <c r="J13" s="25" t="s">
        <v>51</v>
      </c>
      <c r="K13" s="25" t="s">
        <v>52</v>
      </c>
      <c r="L13" s="25" t="s">
        <v>53</v>
      </c>
      <c r="M13" s="27"/>
      <c r="N13" s="27"/>
    </row>
    <row r="14" spans="1:15">
      <c r="A14" s="28"/>
      <c r="B14" s="688" t="s">
        <v>54</v>
      </c>
      <c r="C14" s="690"/>
      <c r="D14" s="688" t="s">
        <v>55</v>
      </c>
      <c r="E14" s="688" t="s">
        <v>56</v>
      </c>
      <c r="F14" s="688" t="s">
        <v>57</v>
      </c>
      <c r="G14" s="694" t="s">
        <v>58</v>
      </c>
      <c r="H14" s="674" t="s">
        <v>59</v>
      </c>
      <c r="I14" s="672" t="s">
        <v>60</v>
      </c>
      <c r="J14" s="674" t="s">
        <v>61</v>
      </c>
      <c r="K14" s="676" t="s">
        <v>62</v>
      </c>
      <c r="L14" s="676" t="s">
        <v>63</v>
      </c>
      <c r="M14" s="29"/>
      <c r="N14" s="29"/>
    </row>
    <row r="15" spans="1:15" ht="18">
      <c r="A15" s="30"/>
      <c r="B15" s="689"/>
      <c r="C15" s="691"/>
      <c r="D15" s="689"/>
      <c r="E15" s="689"/>
      <c r="F15" s="689"/>
      <c r="G15" s="677"/>
      <c r="H15" s="675"/>
      <c r="I15" s="673"/>
      <c r="J15" s="675"/>
      <c r="K15" s="677"/>
      <c r="L15" s="677"/>
      <c r="M15" s="29"/>
      <c r="N15" s="29"/>
      <c r="O15" s="31"/>
    </row>
    <row r="16" spans="1:15" ht="18">
      <c r="A16" s="32" t="s">
        <v>64</v>
      </c>
      <c r="B16" s="33">
        <v>420</v>
      </c>
      <c r="C16" s="33">
        <v>3</v>
      </c>
      <c r="D16" s="34">
        <v>0.92</v>
      </c>
      <c r="E16" s="35">
        <v>1020</v>
      </c>
      <c r="F16" s="33">
        <v>204425</v>
      </c>
      <c r="G16" s="36">
        <f>((B16*C16*D16)/(E16/60))*F16</f>
        <v>13939380</v>
      </c>
      <c r="H16" s="34">
        <v>0.95</v>
      </c>
      <c r="I16" s="350">
        <f>G16*H16</f>
        <v>13242411</v>
      </c>
      <c r="J16" s="34">
        <v>0.85</v>
      </c>
      <c r="K16" s="350">
        <f>I16*J16</f>
        <v>11256049.35</v>
      </c>
      <c r="L16" s="350">
        <f>K16*L$11</f>
        <v>225120987</v>
      </c>
      <c r="M16" s="31"/>
      <c r="N16" s="31"/>
      <c r="O16" s="31"/>
    </row>
    <row r="17" spans="1:15" ht="18">
      <c r="A17" s="32" t="s">
        <v>65</v>
      </c>
      <c r="B17" s="33">
        <v>480</v>
      </c>
      <c r="C17" s="33">
        <v>1</v>
      </c>
      <c r="D17" s="34">
        <v>0.8</v>
      </c>
      <c r="E17" s="35">
        <v>3</v>
      </c>
      <c r="F17" s="33">
        <v>1</v>
      </c>
      <c r="G17" s="36">
        <f t="shared" ref="G17:G18" si="0">((B17*C17*D17)/(E17/60))*F17</f>
        <v>7680</v>
      </c>
      <c r="H17" s="34">
        <v>0.99</v>
      </c>
      <c r="I17" s="36">
        <f t="shared" ref="I17:I18" si="1">G17*H17</f>
        <v>7603.2</v>
      </c>
      <c r="J17" s="34">
        <v>0.2</v>
      </c>
      <c r="K17" s="36">
        <f t="shared" ref="K17:K18" si="2">I17*J17</f>
        <v>1520.64</v>
      </c>
      <c r="L17" s="36">
        <f t="shared" ref="L17:L18" si="3">K17*L$11</f>
        <v>30412.800000000003</v>
      </c>
      <c r="M17" s="31"/>
      <c r="N17" s="31"/>
      <c r="O17" s="31"/>
    </row>
    <row r="18" spans="1:15" ht="18">
      <c r="A18" s="32" t="s">
        <v>66</v>
      </c>
      <c r="B18" s="33">
        <v>480</v>
      </c>
      <c r="C18" s="33">
        <v>1</v>
      </c>
      <c r="D18" s="34">
        <v>0.8</v>
      </c>
      <c r="E18" s="35">
        <v>3</v>
      </c>
      <c r="F18" s="33">
        <v>1</v>
      </c>
      <c r="G18" s="36">
        <f t="shared" si="0"/>
        <v>7680</v>
      </c>
      <c r="H18" s="34">
        <v>0.99</v>
      </c>
      <c r="I18" s="36">
        <f t="shared" si="1"/>
        <v>7603.2</v>
      </c>
      <c r="J18" s="34">
        <v>0.2</v>
      </c>
      <c r="K18" s="36">
        <f t="shared" si="2"/>
        <v>1520.64</v>
      </c>
      <c r="L18" s="36">
        <f t="shared" si="3"/>
        <v>30412.800000000003</v>
      </c>
      <c r="M18" s="31"/>
      <c r="N18" s="31"/>
      <c r="O18" s="31"/>
    </row>
    <row r="19" spans="1:15" ht="18">
      <c r="A19" s="37"/>
      <c r="B19" s="33"/>
      <c r="C19" s="33"/>
      <c r="D19" s="34"/>
      <c r="E19" s="35"/>
      <c r="F19" s="33"/>
      <c r="G19" s="38"/>
      <c r="H19" s="34"/>
      <c r="I19" s="39"/>
      <c r="J19" s="34"/>
      <c r="K19" s="39"/>
      <c r="L19" s="39"/>
      <c r="M19" s="31"/>
      <c r="N19" s="31"/>
    </row>
    <row r="20" spans="1:15">
      <c r="A20" s="40"/>
      <c r="B20" s="40"/>
      <c r="C20" s="40"/>
      <c r="D20" s="40"/>
      <c r="E20" s="40"/>
      <c r="F20" s="40"/>
      <c r="G20" s="40"/>
      <c r="H20" s="40"/>
      <c r="I20" s="40"/>
      <c r="J20" s="40"/>
      <c r="K20" s="40"/>
      <c r="L20" s="40"/>
    </row>
    <row r="21" spans="1:15">
      <c r="A21" s="41" t="s">
        <v>67</v>
      </c>
      <c r="B21" s="41" t="s">
        <v>68</v>
      </c>
      <c r="C21" s="41" t="s">
        <v>5</v>
      </c>
      <c r="D21" s="41" t="s">
        <v>69</v>
      </c>
      <c r="E21" s="41" t="s">
        <v>70</v>
      </c>
      <c r="F21" s="41" t="s">
        <v>71</v>
      </c>
      <c r="G21" s="696" t="s">
        <v>3</v>
      </c>
      <c r="H21" s="696"/>
      <c r="I21" s="696"/>
      <c r="J21" s="696"/>
      <c r="K21" s="696"/>
      <c r="L21" s="696"/>
      <c r="M21" s="42"/>
      <c r="N21" s="42"/>
    </row>
    <row r="22" spans="1:15">
      <c r="A22" s="43" t="s">
        <v>7</v>
      </c>
      <c r="B22" s="44" t="s">
        <v>64</v>
      </c>
      <c r="C22" s="45">
        <v>44835</v>
      </c>
      <c r="D22" s="9">
        <f>14740+1800</f>
        <v>16540</v>
      </c>
      <c r="E22" s="46">
        <v>1</v>
      </c>
      <c r="F22" s="47">
        <f>D22*E22</f>
        <v>16540</v>
      </c>
      <c r="G22" s="697"/>
      <c r="H22" s="697"/>
      <c r="I22" s="697"/>
      <c r="J22" s="697"/>
      <c r="K22" s="697"/>
      <c r="L22" s="697"/>
      <c r="M22" s="48"/>
      <c r="N22" s="48"/>
    </row>
    <row r="23" spans="1:15">
      <c r="A23" s="43" t="s">
        <v>7</v>
      </c>
      <c r="B23" s="44" t="s">
        <v>65</v>
      </c>
      <c r="C23" s="45">
        <v>44836</v>
      </c>
      <c r="D23" s="9">
        <f>8260</f>
        <v>8260</v>
      </c>
      <c r="E23" s="46">
        <v>1</v>
      </c>
      <c r="F23" s="47">
        <f t="shared" ref="F23:F28" si="4">D23*E23</f>
        <v>8260</v>
      </c>
      <c r="G23" s="695"/>
      <c r="H23" s="695"/>
      <c r="I23" s="695"/>
      <c r="J23" s="695"/>
      <c r="K23" s="695"/>
      <c r="L23" s="695"/>
      <c r="M23" s="48"/>
      <c r="N23" s="48"/>
    </row>
    <row r="24" spans="1:15">
      <c r="A24" s="43" t="s">
        <v>7</v>
      </c>
      <c r="B24" s="44" t="s">
        <v>66</v>
      </c>
      <c r="C24" s="45">
        <v>44837</v>
      </c>
      <c r="D24" s="9">
        <f>8260</f>
        <v>8260</v>
      </c>
      <c r="E24" s="46">
        <v>1</v>
      </c>
      <c r="F24" s="47">
        <f t="shared" si="4"/>
        <v>8260</v>
      </c>
      <c r="G24" s="695"/>
      <c r="H24" s="695"/>
      <c r="I24" s="695"/>
      <c r="J24" s="695"/>
      <c r="K24" s="695"/>
      <c r="L24" s="695"/>
      <c r="M24" s="48"/>
      <c r="N24" s="48"/>
    </row>
    <row r="25" spans="1:15">
      <c r="A25" s="43"/>
      <c r="B25" s="44"/>
      <c r="C25" s="45"/>
      <c r="D25" s="9"/>
      <c r="E25" s="46"/>
      <c r="F25" s="49">
        <v>0</v>
      </c>
      <c r="G25" s="695"/>
      <c r="H25" s="695"/>
      <c r="I25" s="695"/>
      <c r="J25" s="695"/>
      <c r="K25" s="695"/>
      <c r="L25" s="695"/>
      <c r="M25" s="48"/>
      <c r="N25" s="48"/>
    </row>
    <row r="26" spans="1:15">
      <c r="A26" s="43" t="s">
        <v>7</v>
      </c>
      <c r="B26" s="44" t="s">
        <v>64</v>
      </c>
      <c r="C26" s="45">
        <v>45078</v>
      </c>
      <c r="D26" s="9">
        <f>D22+2380+21460</f>
        <v>40380</v>
      </c>
      <c r="E26" s="46">
        <v>1</v>
      </c>
      <c r="F26" s="47">
        <f t="shared" si="4"/>
        <v>40380</v>
      </c>
      <c r="G26" s="695" t="s">
        <v>72</v>
      </c>
      <c r="H26" s="695"/>
      <c r="I26" s="695"/>
      <c r="J26" s="695"/>
      <c r="K26" s="695"/>
      <c r="L26" s="695"/>
      <c r="M26" s="21"/>
      <c r="N26" s="21"/>
    </row>
    <row r="27" spans="1:15">
      <c r="A27" s="43" t="s">
        <v>7</v>
      </c>
      <c r="B27" s="44" t="s">
        <v>65</v>
      </c>
      <c r="C27" s="45">
        <v>45078</v>
      </c>
      <c r="D27" s="9">
        <f>D23+11920</f>
        <v>20180</v>
      </c>
      <c r="E27" s="46">
        <v>1</v>
      </c>
      <c r="F27" s="47">
        <f t="shared" si="4"/>
        <v>20180</v>
      </c>
      <c r="G27" s="695" t="s">
        <v>73</v>
      </c>
      <c r="H27" s="695"/>
      <c r="I27" s="695"/>
      <c r="J27" s="695"/>
      <c r="K27" s="695"/>
      <c r="L27" s="695"/>
      <c r="M27" s="21"/>
      <c r="N27" s="21"/>
    </row>
    <row r="28" spans="1:15">
      <c r="A28" s="43" t="s">
        <v>7</v>
      </c>
      <c r="B28" s="44" t="s">
        <v>66</v>
      </c>
      <c r="C28" s="45">
        <v>45078</v>
      </c>
      <c r="D28" s="9">
        <f>D24+11920</f>
        <v>20180</v>
      </c>
      <c r="E28" s="46">
        <v>1</v>
      </c>
      <c r="F28" s="47">
        <f t="shared" si="4"/>
        <v>20180</v>
      </c>
      <c r="G28" s="695" t="s">
        <v>73</v>
      </c>
      <c r="H28" s="695"/>
      <c r="I28" s="695"/>
      <c r="J28" s="695"/>
      <c r="K28" s="695"/>
      <c r="L28" s="695"/>
      <c r="M28" s="21"/>
      <c r="N28" s="21"/>
    </row>
    <row r="29" spans="1:15">
      <c r="A29" s="43"/>
      <c r="B29" s="44"/>
      <c r="C29" s="45"/>
      <c r="D29" s="9"/>
      <c r="E29" s="46"/>
      <c r="F29" s="49">
        <v>0</v>
      </c>
      <c r="G29" s="695"/>
      <c r="H29" s="695"/>
      <c r="I29" s="695"/>
      <c r="J29" s="695"/>
      <c r="K29" s="695"/>
      <c r="L29" s="695"/>
      <c r="M29" s="48"/>
      <c r="N29" s="48"/>
    </row>
    <row r="30" spans="1:15">
      <c r="A30" s="43"/>
      <c r="B30" s="44"/>
      <c r="C30" s="45"/>
      <c r="D30" s="9"/>
      <c r="E30" s="46"/>
      <c r="F30" s="49">
        <v>0</v>
      </c>
      <c r="G30" s="695"/>
      <c r="H30" s="695"/>
      <c r="I30" s="695"/>
      <c r="J30" s="695"/>
      <c r="K30" s="695"/>
      <c r="L30" s="695"/>
      <c r="M30" s="48"/>
      <c r="N30" s="48"/>
    </row>
    <row r="31" spans="1:15">
      <c r="A31" s="43"/>
      <c r="B31" s="44"/>
      <c r="C31" s="50"/>
      <c r="D31" s="9"/>
      <c r="E31" s="46"/>
      <c r="F31" s="49">
        <v>0</v>
      </c>
      <c r="G31" s="695"/>
      <c r="H31" s="695"/>
      <c r="I31" s="695"/>
      <c r="J31" s="695"/>
      <c r="K31" s="695"/>
      <c r="L31" s="695"/>
      <c r="M31" s="48"/>
      <c r="N31" s="48"/>
    </row>
    <row r="32" spans="1:15">
      <c r="A32" s="43"/>
      <c r="B32" s="44"/>
      <c r="C32" s="50"/>
      <c r="D32" s="9"/>
      <c r="E32" s="46"/>
      <c r="F32" s="49">
        <v>0</v>
      </c>
      <c r="G32" s="695"/>
      <c r="H32" s="695"/>
      <c r="I32" s="695"/>
      <c r="J32" s="695"/>
      <c r="K32" s="695"/>
      <c r="L32" s="695"/>
      <c r="M32" s="48"/>
      <c r="N32" s="48"/>
    </row>
    <row r="33" spans="1:14">
      <c r="A33" s="43"/>
      <c r="B33" s="44"/>
      <c r="C33" s="50"/>
      <c r="D33" s="9"/>
      <c r="E33" s="46"/>
      <c r="F33" s="49">
        <v>0</v>
      </c>
      <c r="G33" s="695"/>
      <c r="H33" s="695"/>
      <c r="I33" s="695"/>
      <c r="J33" s="695"/>
      <c r="K33" s="695"/>
      <c r="L33" s="695"/>
      <c r="M33" s="48"/>
      <c r="N33" s="48"/>
    </row>
    <row r="34" spans="1:14">
      <c r="A34" s="43"/>
      <c r="B34" s="44"/>
      <c r="C34" s="50"/>
      <c r="D34" s="9"/>
      <c r="E34" s="46"/>
      <c r="F34" s="49">
        <v>0</v>
      </c>
      <c r="G34" s="695"/>
      <c r="H34" s="695"/>
      <c r="I34" s="695"/>
      <c r="J34" s="695"/>
      <c r="K34" s="695"/>
      <c r="L34" s="695"/>
      <c r="M34" s="48"/>
      <c r="N34" s="48"/>
    </row>
    <row r="35" spans="1:14">
      <c r="A35" s="44"/>
      <c r="B35" s="44"/>
      <c r="C35" s="45"/>
      <c r="D35" s="46"/>
      <c r="E35" s="46"/>
      <c r="F35" s="49">
        <v>0</v>
      </c>
      <c r="G35" s="695"/>
      <c r="H35" s="695"/>
      <c r="I35" s="695"/>
      <c r="J35" s="695"/>
      <c r="K35" s="695"/>
      <c r="L35" s="695"/>
      <c r="M35" s="48"/>
      <c r="N35" s="48"/>
    </row>
    <row r="36" spans="1:14">
      <c r="A36" s="51"/>
      <c r="B36" s="51"/>
      <c r="C36" s="52"/>
      <c r="D36" s="53"/>
      <c r="E36" s="46"/>
      <c r="F36" s="49">
        <v>0</v>
      </c>
      <c r="G36" s="695"/>
      <c r="H36" s="695"/>
      <c r="I36" s="695"/>
      <c r="J36" s="695"/>
      <c r="K36" s="695"/>
      <c r="L36" s="695"/>
      <c r="M36" s="48"/>
      <c r="N36" s="48"/>
    </row>
    <row r="37" spans="1:14">
      <c r="A37" s="54"/>
      <c r="B37" s="55"/>
      <c r="C37" s="56"/>
      <c r="D37" s="56"/>
      <c r="E37" s="57" t="s">
        <v>74</v>
      </c>
      <c r="F37" s="58">
        <f>SUM(F26:F36)</f>
        <v>80740</v>
      </c>
      <c r="G37" s="59"/>
      <c r="H37" s="22"/>
      <c r="I37" s="22"/>
      <c r="J37" s="22"/>
      <c r="K37" s="22"/>
      <c r="L37" s="60"/>
      <c r="M37" s="22"/>
      <c r="N37" s="22"/>
    </row>
    <row r="38" spans="1:14">
      <c r="A38" s="61"/>
      <c r="B38" s="62"/>
      <c r="C38" s="62"/>
      <c r="D38" s="62"/>
      <c r="E38" s="63" t="s">
        <v>75</v>
      </c>
      <c r="F38" s="64">
        <f>F37/20</f>
        <v>4037</v>
      </c>
      <c r="G38" s="65"/>
      <c r="H38" s="66"/>
      <c r="I38" s="66"/>
      <c r="J38" s="66"/>
      <c r="K38" s="66"/>
      <c r="L38" s="67"/>
      <c r="M38" s="68"/>
      <c r="N38" s="68"/>
    </row>
  </sheetData>
  <mergeCells count="33">
    <mergeCell ref="G34:L34"/>
    <mergeCell ref="G35:L35"/>
    <mergeCell ref="G36:L36"/>
    <mergeCell ref="G28:L28"/>
    <mergeCell ref="G29:L29"/>
    <mergeCell ref="G30:L30"/>
    <mergeCell ref="G31:L31"/>
    <mergeCell ref="G32:L32"/>
    <mergeCell ref="G33:L33"/>
    <mergeCell ref="G27:L27"/>
    <mergeCell ref="H14:H15"/>
    <mergeCell ref="I14:I15"/>
    <mergeCell ref="J14:J15"/>
    <mergeCell ref="K14:K15"/>
    <mergeCell ref="L14:L15"/>
    <mergeCell ref="G21:L21"/>
    <mergeCell ref="G14:G15"/>
    <mergeCell ref="G22:L22"/>
    <mergeCell ref="G23:L23"/>
    <mergeCell ref="G24:L24"/>
    <mergeCell ref="G25:L25"/>
    <mergeCell ref="G26:L26"/>
    <mergeCell ref="B14:B15"/>
    <mergeCell ref="C14:C15"/>
    <mergeCell ref="D14:D15"/>
    <mergeCell ref="E14:E15"/>
    <mergeCell ref="F14:F15"/>
    <mergeCell ref="F11:G11"/>
    <mergeCell ref="A1:L1"/>
    <mergeCell ref="B2:C2"/>
    <mergeCell ref="J2:L2"/>
    <mergeCell ref="A3:C4"/>
    <mergeCell ref="A6:C6"/>
  </mergeCells>
  <hyperlinks>
    <hyperlink ref="A3" r:id="rId1" xr:uid="{10843771-394B-4780-B7BC-78B72371B9F2}"/>
    <hyperlink ref="A3:C4" r:id="rId2" display="srkpurchasing@us.sumiriko.com" xr:uid="{D070E881-6C82-4C99-ACE5-486916FDBDAB}"/>
  </hyperlinks>
  <pageMargins left="0.25" right="0.25" top="1" bottom="1" header="0.5" footer="0.5"/>
  <pageSetup scale="80" orientation="landscape" verticalDpi="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Capacity Study (Blank)</vt:lpstr>
      <vt:lpstr>Capacity Study (Example)</vt:lpstr>
      <vt:lpstr>Capacity Study (Exp 2)</vt:lpstr>
      <vt:lpstr>Allocation (Blank)</vt:lpstr>
      <vt:lpstr>Allocation (Example)</vt:lpstr>
      <vt:lpstr>Calculations</vt:lpstr>
      <vt:lpstr>HVPT audit sheet Blank</vt:lpstr>
      <vt:lpstr>HVPT audit example</vt:lpstr>
      <vt:lpstr>Capacity Study (Ex)</vt:lpstr>
      <vt:lpstr>Allocation (Ops)</vt:lpstr>
      <vt:lpstr>Allocation Items</vt:lpstr>
      <vt:lpstr>Condition Reference</vt:lpstr>
      <vt:lpstr>'Allocation (Blank)'!Print_Area</vt:lpstr>
      <vt:lpstr>'Allocation (Example)'!Print_Area</vt:lpstr>
      <vt:lpstr>'Allocation (Ops)'!Print_Area</vt:lpstr>
      <vt:lpstr>'Capacity Study (Blank)'!Print_Area</vt:lpstr>
      <vt:lpstr>'Capacity Study (Ex)'!Print_Area</vt:lpstr>
      <vt:lpstr>'Capacity Study (Example)'!Print_Area</vt:lpstr>
      <vt:lpstr>'Capacity Study (Exp 2)'!Print_Area</vt:lpstr>
      <vt:lpstr>'HVPT audit example'!Print_Area</vt:lpstr>
      <vt:lpstr>'HVPT audit sheet Blank'!Print_Area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Stocks, Mark</dc:creator>
  <cp:keywords/>
  <dc:description/>
  <cp:lastModifiedBy>Amstutz, Rob</cp:lastModifiedBy>
  <cp:revision/>
  <cp:lastPrinted>2023-01-06T13:52:21Z</cp:lastPrinted>
  <dcterms:created xsi:type="dcterms:W3CDTF">2022-12-20T16:05:44Z</dcterms:created>
  <dcterms:modified xsi:type="dcterms:W3CDTF">2025-07-13T16:33:34Z</dcterms:modified>
  <cp:category/>
  <cp:contentStatus/>
</cp:coreProperties>
</file>